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K:\Ufficio\07 Documenti\Ordine INGEGNERI MI\COMMISSIONI FL\820081 Com. Sic. Ant\011 TARIFFA\Compensi settembre\F2 Dir.Lav.VVF\"/>
    </mc:Choice>
  </mc:AlternateContent>
  <xr:revisionPtr revIDLastSave="0" documentId="13_ncr:1_{8C9BB77B-F216-43FD-A7EB-4F175A0E185C}" xr6:coauthVersionLast="47" xr6:coauthVersionMax="47" xr10:uidLastSave="{00000000-0000-0000-0000-000000000000}"/>
  <workbookProtection workbookAlgorithmName="SHA-512" workbookHashValue="O85Ezr4IAmYctTEmKQLAYTzrdn1My10skdyRSJfZp7SXhnq3kfV9sF3xG1FE4vNynen4uyK2gyCjbpVz1WyeWw==" workbookSaltValue="kNjAF9gZ5JC+RgHBeCvJhA==" workbookSpinCount="100000" lockStructure="1"/>
  <bookViews>
    <workbookView xWindow="-23148" yWindow="-108" windowWidth="23256" windowHeight="12456" firstSheet="4" activeTab="4" xr2:uid="{EAC65B1C-3F90-409D-B138-CAF6C9B71C19}"/>
  </bookViews>
  <sheets>
    <sheet name="IDRICI" sheetId="1" state="hidden" r:id="rId1"/>
    <sheet name="PASSIVA" sheetId="7" state="hidden" r:id="rId2"/>
    <sheet name="ATTIVA" sheetId="9" state="hidden" r:id="rId3"/>
    <sheet name="IMPIANTI" sheetId="8" state="hidden" r:id="rId4"/>
    <sheet name="Tutti" sheetId="10" r:id="rId5"/>
    <sheet name="Tabella 1" sheetId="3" state="hidden" r:id="rId6"/>
    <sheet name="Tabella 2" sheetId="2" state="hidden" r:id="rId7"/>
    <sheet name="Tabella 3" sheetId="5" state="hidden" r:id="rId8"/>
    <sheet name="Foglio5" sheetId="4" state="hidden" r:id="rId9"/>
  </sheets>
  <definedNames>
    <definedName name="_Hlk134035875" localSheetId="5">'Tabella 1'!$C$8</definedName>
    <definedName name="_Hlk134038974" localSheetId="5">'Tabella 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7" l="1"/>
  <c r="B64" i="1"/>
  <c r="B66" i="1" s="1"/>
  <c r="G36" i="10" s="1"/>
  <c r="B72" i="1"/>
  <c r="B74" i="1" s="1"/>
  <c r="G39" i="10" s="1"/>
  <c r="B80" i="1"/>
  <c r="B82" i="1" s="1"/>
  <c r="G42" i="10" s="1"/>
  <c r="C82" i="1"/>
  <c r="C74" i="1"/>
  <c r="C66" i="1"/>
  <c r="B27" i="8"/>
  <c r="E28" i="8" s="1"/>
  <c r="E29" i="8" s="1"/>
  <c r="C29" i="8"/>
  <c r="B11" i="9"/>
  <c r="B3" i="9"/>
  <c r="B3" i="8"/>
  <c r="L4" i="10"/>
  <c r="B1" i="7" s="1"/>
  <c r="B19" i="7"/>
  <c r="B20" i="7" s="1"/>
  <c r="B11" i="7"/>
  <c r="B12" i="7" s="1"/>
  <c r="B19" i="8"/>
  <c r="B11" i="8"/>
  <c r="C21" i="8"/>
  <c r="C13" i="8"/>
  <c r="C15" i="8" s="1"/>
  <c r="C16" i="8" s="1"/>
  <c r="J9" i="10" s="1"/>
  <c r="C5" i="8"/>
  <c r="C5" i="7"/>
  <c r="B3" i="7"/>
  <c r="C13" i="9"/>
  <c r="C5" i="9"/>
  <c r="C7" i="9" s="1"/>
  <c r="C8" i="9" s="1"/>
  <c r="J75" i="10" s="1"/>
  <c r="C79" i="7"/>
  <c r="C81" i="7" s="1"/>
  <c r="C82" i="7" s="1"/>
  <c r="J72" i="10" s="1"/>
  <c r="C71" i="7"/>
  <c r="C62" i="7"/>
  <c r="C64" i="7" s="1"/>
  <c r="C53" i="7"/>
  <c r="C45" i="7"/>
  <c r="C37" i="7"/>
  <c r="C39" i="7" s="1"/>
  <c r="C40" i="7" s="1"/>
  <c r="J57" i="10" s="1"/>
  <c r="C29" i="7"/>
  <c r="C31" i="7" s="1"/>
  <c r="C32" i="7" s="1"/>
  <c r="J54" i="10" s="1"/>
  <c r="C21" i="7"/>
  <c r="C13" i="7"/>
  <c r="C58" i="1"/>
  <c r="C50" i="1"/>
  <c r="C39" i="1"/>
  <c r="C28" i="1"/>
  <c r="C30" i="1" s="1"/>
  <c r="C17" i="1"/>
  <c r="C19" i="1" s="1"/>
  <c r="C20" i="1" s="1"/>
  <c r="J21" i="10" s="1"/>
  <c r="C6" i="1"/>
  <c r="C8" i="1" s="1"/>
  <c r="B77" i="7"/>
  <c r="B69" i="7"/>
  <c r="B60" i="7"/>
  <c r="B51" i="7"/>
  <c r="B43" i="7"/>
  <c r="B35" i="7"/>
  <c r="B36" i="7" s="1"/>
  <c r="B56" i="1"/>
  <c r="B45" i="1"/>
  <c r="B34" i="1"/>
  <c r="B35" i="1" s="1"/>
  <c r="B36" i="1" s="1"/>
  <c r="B23" i="1"/>
  <c r="B24" i="1" s="1"/>
  <c r="B25" i="1" s="1"/>
  <c r="B12" i="1"/>
  <c r="B13" i="1" s="1"/>
  <c r="B14" i="1" s="1"/>
  <c r="B4" i="1"/>
  <c r="B5" i="1" s="1"/>
  <c r="B28" i="7"/>
  <c r="N29" i="5"/>
  <c r="N50" i="5"/>
  <c r="N45" i="5"/>
  <c r="N38" i="5"/>
  <c r="N24" i="5"/>
  <c r="N20" i="5"/>
  <c r="N15" i="5"/>
  <c r="N10" i="5"/>
  <c r="G83" i="10" l="1"/>
  <c r="G86" i="10"/>
  <c r="B84" i="1"/>
  <c r="B85" i="1" s="1"/>
  <c r="H42" i="10" s="1"/>
  <c r="C84" i="1"/>
  <c r="C85" i="1" s="1"/>
  <c r="J42" i="10" s="1"/>
  <c r="B76" i="1"/>
  <c r="B77" i="1" s="1"/>
  <c r="H39" i="10" s="1"/>
  <c r="C76" i="1"/>
  <c r="C77" i="1" s="1"/>
  <c r="J39" i="10" s="1"/>
  <c r="B68" i="1"/>
  <c r="B69" i="1" s="1"/>
  <c r="H36" i="10" s="1"/>
  <c r="C68" i="1"/>
  <c r="C69" i="1" s="1"/>
  <c r="J36" i="10" s="1"/>
  <c r="C31" i="8"/>
  <c r="C32" i="8" s="1"/>
  <c r="J15" i="10" s="1"/>
  <c r="B79" i="7"/>
  <c r="B81" i="7" s="1"/>
  <c r="B82" i="7" s="1"/>
  <c r="H72" i="10" s="1"/>
  <c r="L72" i="10" s="1"/>
  <c r="B1" i="1"/>
  <c r="B6" i="1" s="1"/>
  <c r="B1" i="9"/>
  <c r="B5" i="9" s="1"/>
  <c r="G75" i="10" s="1"/>
  <c r="B1" i="8"/>
  <c r="B13" i="8" s="1"/>
  <c r="G9" i="10" s="1"/>
  <c r="B29" i="7"/>
  <c r="B13" i="7"/>
  <c r="G48" i="10" s="1"/>
  <c r="B37" i="7"/>
  <c r="B39" i="7" s="1"/>
  <c r="B40" i="7" s="1"/>
  <c r="H57" i="10" s="1"/>
  <c r="L57" i="10" s="1"/>
  <c r="B21" i="7"/>
  <c r="G51" i="10" s="1"/>
  <c r="B45" i="7"/>
  <c r="G60" i="10" s="1"/>
  <c r="B5" i="7"/>
  <c r="G45" i="10" s="1"/>
  <c r="B53" i="7"/>
  <c r="G63" i="10" s="1"/>
  <c r="B62" i="7"/>
  <c r="B64" i="7" s="1"/>
  <c r="B65" i="7" s="1"/>
  <c r="H66" i="10" s="1"/>
  <c r="B71" i="7"/>
  <c r="B73" i="7" s="1"/>
  <c r="B74" i="7" s="1"/>
  <c r="H69" i="10" s="1"/>
  <c r="C23" i="8"/>
  <c r="C24" i="8" s="1"/>
  <c r="J12" i="10" s="1"/>
  <c r="C7" i="8"/>
  <c r="C8" i="8" s="1"/>
  <c r="J6" i="10" s="1"/>
  <c r="C31" i="1"/>
  <c r="J24" i="10" s="1"/>
  <c r="C52" i="1"/>
  <c r="C53" i="1" s="1"/>
  <c r="J30" i="10" s="1"/>
  <c r="C15" i="9"/>
  <c r="C16" i="9" s="1"/>
  <c r="J78" i="10" s="1"/>
  <c r="C7" i="7"/>
  <c r="C8" i="7" s="1"/>
  <c r="J45" i="10" s="1"/>
  <c r="C65" i="7"/>
  <c r="J66" i="10" s="1"/>
  <c r="C47" i="7"/>
  <c r="C48" i="7" s="1"/>
  <c r="J60" i="10" s="1"/>
  <c r="C73" i="7"/>
  <c r="C74" i="7" s="1"/>
  <c r="J69" i="10" s="1"/>
  <c r="C55" i="7"/>
  <c r="C56" i="7" s="1"/>
  <c r="J63" i="10" s="1"/>
  <c r="C23" i="7"/>
  <c r="C24" i="7" s="1"/>
  <c r="J51" i="10" s="1"/>
  <c r="C15" i="7"/>
  <c r="C16" i="7" s="1"/>
  <c r="J48" i="10" s="1"/>
  <c r="C60" i="1"/>
  <c r="C61" i="1" s="1"/>
  <c r="J33" i="10" s="1"/>
  <c r="C41" i="1"/>
  <c r="C42" i="1" s="1"/>
  <c r="J27" i="10" s="1"/>
  <c r="B27" i="1"/>
  <c r="B46" i="1"/>
  <c r="B47" i="1" s="1"/>
  <c r="B49" i="1"/>
  <c r="B38" i="1"/>
  <c r="B16" i="1"/>
  <c r="B28" i="1" l="1"/>
  <c r="G24" i="10" s="1"/>
  <c r="B17" i="1"/>
  <c r="B19" i="1" s="1"/>
  <c r="B20" i="1" s="1"/>
  <c r="H21" i="10" s="1"/>
  <c r="L21" i="10" s="1"/>
  <c r="B15" i="8"/>
  <c r="B16" i="8" s="1"/>
  <c r="H9" i="10" s="1"/>
  <c r="L9" i="10" s="1"/>
  <c r="L36" i="10"/>
  <c r="L42" i="10"/>
  <c r="L39" i="10"/>
  <c r="B39" i="1"/>
  <c r="G27" i="10" s="1"/>
  <c r="B55" i="7"/>
  <c r="B56" i="7" s="1"/>
  <c r="H63" i="10" s="1"/>
  <c r="L63" i="10" s="1"/>
  <c r="B13" i="9"/>
  <c r="G66" i="10"/>
  <c r="G72" i="10"/>
  <c r="B7" i="7"/>
  <c r="B8" i="7" s="1"/>
  <c r="H45" i="10" s="1"/>
  <c r="L45" i="10" s="1"/>
  <c r="B7" i="9"/>
  <c r="B8" i="9" s="1"/>
  <c r="H75" i="10" s="1"/>
  <c r="L75" i="10" s="1"/>
  <c r="B5" i="8"/>
  <c r="B29" i="8"/>
  <c r="B8" i="1"/>
  <c r="B9" i="1" s="1"/>
  <c r="H18" i="10" s="1"/>
  <c r="G18" i="10"/>
  <c r="B15" i="7"/>
  <c r="B16" i="7" s="1"/>
  <c r="H48" i="10" s="1"/>
  <c r="L48" i="10" s="1"/>
  <c r="B58" i="1"/>
  <c r="G33" i="10" s="1"/>
  <c r="B23" i="7"/>
  <c r="B24" i="7" s="1"/>
  <c r="H51" i="10" s="1"/>
  <c r="L51" i="10" s="1"/>
  <c r="G57" i="10"/>
  <c r="G69" i="10"/>
  <c r="B50" i="1"/>
  <c r="B21" i="8"/>
  <c r="B47" i="7"/>
  <c r="B48" i="7" s="1"/>
  <c r="H60" i="10" s="1"/>
  <c r="L60" i="10" s="1"/>
  <c r="L66" i="10"/>
  <c r="L69" i="10"/>
  <c r="G54" i="10"/>
  <c r="B31" i="7"/>
  <c r="B32" i="7" s="1"/>
  <c r="H54" i="10" s="1"/>
  <c r="L54" i="10" s="1"/>
  <c r="G21" i="10" l="1"/>
  <c r="B30" i="1"/>
  <c r="B31" i="1" s="1"/>
  <c r="H24" i="10" s="1"/>
  <c r="L24" i="10" s="1"/>
  <c r="B31" i="8"/>
  <c r="B32" i="8" s="1"/>
  <c r="H15" i="10" s="1"/>
  <c r="L15" i="10" s="1"/>
  <c r="G15" i="10"/>
  <c r="B41" i="1"/>
  <c r="B42" i="1" s="1"/>
  <c r="H27" i="10" s="1"/>
  <c r="L27" i="10" s="1"/>
  <c r="C9" i="1"/>
  <c r="J18" i="10" s="1"/>
  <c r="L18" i="10" s="1"/>
  <c r="G78" i="10"/>
  <c r="B15" i="9"/>
  <c r="B16" i="9" s="1"/>
  <c r="H78" i="10" s="1"/>
  <c r="L78" i="10" s="1"/>
  <c r="B60" i="1"/>
  <c r="B61" i="1" s="1"/>
  <c r="B23" i="8"/>
  <c r="B24" i="8" s="1"/>
  <c r="G12" i="10"/>
  <c r="G30" i="10"/>
  <c r="B52" i="1"/>
  <c r="B53" i="1" s="1"/>
  <c r="H30" i="10" s="1"/>
  <c r="L30" i="10" s="1"/>
  <c r="G6" i="10"/>
  <c r="H33" i="10" l="1"/>
  <c r="L33" i="10" s="1"/>
  <c r="J80" i="10"/>
  <c r="H12" i="10"/>
  <c r="L12" i="10" s="1"/>
  <c r="B7" i="8"/>
  <c r="B8" i="8" s="1"/>
  <c r="H6" i="10" s="1"/>
  <c r="L6" i="10" l="1"/>
  <c r="L80" i="10" s="1"/>
  <c r="H80" i="10"/>
  <c r="H88" i="10" s="1"/>
  <c r="L86" i="10" l="1"/>
  <c r="L83" i="10"/>
  <c r="J88" i="10" l="1"/>
  <c r="L88" i="10"/>
</calcChain>
</file>

<file path=xl/sharedStrings.xml><?xml version="1.0" encoding="utf-8"?>
<sst xmlns="http://schemas.openxmlformats.org/spreadsheetml/2006/main" count="655" uniqueCount="232">
  <si>
    <t>V</t>
  </si>
  <si>
    <t>G</t>
  </si>
  <si>
    <t>Q</t>
  </si>
  <si>
    <t>P</t>
  </si>
  <si>
    <t>CP</t>
  </si>
  <si>
    <t>negozi</t>
  </si>
  <si>
    <t>alberghi</t>
  </si>
  <si>
    <t>sanità</t>
  </si>
  <si>
    <t>uffici</t>
  </si>
  <si>
    <t>biblioteche</t>
  </si>
  <si>
    <t>manutez. straordinaria</t>
  </si>
  <si>
    <t>strutture speciali</t>
  </si>
  <si>
    <t>ATTIVITA'</t>
  </si>
  <si>
    <t>impianti IRAI,EVAC</t>
  </si>
  <si>
    <t>E.04</t>
  </si>
  <si>
    <t>E.13</t>
  </si>
  <si>
    <t>IA.04</t>
  </si>
  <si>
    <t>D.05</t>
  </si>
  <si>
    <t>E.21</t>
  </si>
  <si>
    <t>E.03</t>
  </si>
  <si>
    <t>E.06</t>
  </si>
  <si>
    <t>E.07</t>
  </si>
  <si>
    <t>E.10</t>
  </si>
  <si>
    <t>S.06</t>
  </si>
  <si>
    <t>E.16</t>
  </si>
  <si>
    <t>IA.02</t>
  </si>
  <si>
    <t>ID. DM 31.10.2013 n.143</t>
  </si>
  <si>
    <t>pensioni, residenze</t>
  </si>
  <si>
    <t>hotel, residenze pregiate</t>
  </si>
  <si>
    <t>Attività parziali</t>
  </si>
  <si>
    <t>%</t>
  </si>
  <si>
    <t xml:space="preserve">Passo </t>
  </si>
  <si>
    <r>
      <t>a.1)</t>
    </r>
    <r>
      <rPr>
        <sz val="11"/>
        <color rgb="FF000000"/>
        <rFont val="Arial"/>
        <family val="2"/>
      </rPr>
      <t xml:space="preserve"> </t>
    </r>
  </si>
  <si>
    <t>resistenza al fuoco strutture e compartimentazioni</t>
  </si>
  <si>
    <t>a.2)</t>
  </si>
  <si>
    <r>
      <t>a.3)</t>
    </r>
    <r>
      <rPr>
        <sz val="11"/>
        <color rgb="FF000000"/>
        <rFont val="Arial"/>
        <family val="2"/>
      </rPr>
      <t xml:space="preserve"> </t>
    </r>
  </si>
  <si>
    <t>a.4)</t>
  </si>
  <si>
    <r>
      <t>a.5)</t>
    </r>
    <r>
      <rPr>
        <sz val="11"/>
        <color rgb="FF000000"/>
        <rFont val="Arial"/>
        <family val="2"/>
      </rPr>
      <t xml:space="preserve"> </t>
    </r>
  </si>
  <si>
    <r>
      <t>a.6)</t>
    </r>
    <r>
      <rPr>
        <sz val="11"/>
        <color rgb="FF000000"/>
        <rFont val="Arial"/>
        <family val="2"/>
      </rPr>
      <t xml:space="preserve"> </t>
    </r>
  </si>
  <si>
    <t>a.7)</t>
  </si>
  <si>
    <r>
      <t>a.8)</t>
    </r>
    <r>
      <rPr>
        <sz val="11"/>
        <color rgb="FF000000"/>
        <rFont val="Arial"/>
        <family val="2"/>
      </rPr>
      <t xml:space="preserve"> </t>
    </r>
  </si>
  <si>
    <t>a.9)</t>
  </si>
  <si>
    <t>compartimentazioni, transiti impiantistici</t>
  </si>
  <si>
    <t xml:space="preserve">reazione al fuoco dei materiali, arredi, rivestimento </t>
  </si>
  <si>
    <r>
      <t>percorsi d’esodo, lunghezze L</t>
    </r>
    <r>
      <rPr>
        <vertAlign val="subscript"/>
        <sz val="11"/>
        <color rgb="FF000000"/>
        <rFont val="Arial"/>
        <family val="2"/>
      </rPr>
      <t>cc</t>
    </r>
    <r>
      <rPr>
        <sz val="11"/>
        <color rgb="FF000000"/>
        <rFont val="Arial"/>
        <family val="2"/>
      </rPr>
      <t xml:space="preserve"> e L</t>
    </r>
    <r>
      <rPr>
        <vertAlign val="subscript"/>
        <sz val="11"/>
        <color rgb="FF000000"/>
        <rFont val="Arial"/>
        <family val="2"/>
      </rPr>
      <t xml:space="preserve">es </t>
    </r>
    <r>
      <rPr>
        <sz val="11"/>
        <color rgb="FF000000"/>
        <rFont val="Arial"/>
        <family val="2"/>
      </rPr>
      <t>e L</t>
    </r>
    <r>
      <rPr>
        <vertAlign val="subscript"/>
        <sz val="11"/>
        <color rgb="FF000000"/>
        <rFont val="Arial"/>
        <family val="2"/>
      </rPr>
      <t>es omesso</t>
    </r>
    <r>
      <rPr>
        <sz val="11"/>
        <color rgb="FF000000"/>
        <rFont val="Arial"/>
        <family val="2"/>
      </rPr>
      <t xml:space="preserve"> , larghezze, porte EI ecc.</t>
    </r>
  </si>
  <si>
    <t>rete idranti, impianti automatici di spegnimento</t>
  </si>
  <si>
    <t>IRAI, EVAC</t>
  </si>
  <si>
    <t>EFC</t>
  </si>
  <si>
    <t xml:space="preserve">Accessibilità VVF </t>
  </si>
  <si>
    <t>Impianti secondo 37/08</t>
  </si>
  <si>
    <t>b.1)</t>
  </si>
  <si>
    <t>b.2)</t>
  </si>
  <si>
    <t>b.3)</t>
  </si>
  <si>
    <t>b.4)</t>
  </si>
  <si>
    <t>tavola identificativa dei singoli elementi firmato da Progettista, installatore.</t>
  </si>
  <si>
    <t>CERT.REI per tutti gli elementi con resistenza al fuoco completa degli allegati richiesti dal DM 3.8.2012.</t>
  </si>
  <si>
    <t>DICH.PROD per tutti gli elementi antincendio [previsti ed installati secondo i progetti  da a.1) sino a a.9)] completa degli allegati richiesti dal DM 3.8.2012 e del DICH.POSA.</t>
  </si>
  <si>
    <t>DICH.IMP. o CERT.IMP., o DI.CO. 37/08 per tutti gli impianti significativi ai fini antincendio completi di:</t>
  </si>
  <si>
    <t>l’esatta tipologia dell’impianto, la sua destinazione e collocazione</t>
  </si>
  <si>
    <t>l’uso previsto, iscrizione C.I.A.A e documento relativo;</t>
  </si>
  <si>
    <t>nominativo, riferimenti progettista suoi certificati requisiti tecnici;</t>
  </si>
  <si>
    <t xml:space="preserve">norme tecniche rispettate; </t>
  </si>
  <si>
    <t>progetto esecutivo con tavole e relazione  a firma del progettista;</t>
  </si>
  <si>
    <t>relazione contenente tipologia materiali impiegati e schede relative</t>
  </si>
  <si>
    <t>schema impianto realizzato;</t>
  </si>
  <si>
    <t>riferimento a precedenti dichiarazioni (Di.Co. o Di.Ri.) od altro;</t>
  </si>
  <si>
    <t>tavole as built firmate dal progettista e dall’esecutore;</t>
  </si>
  <si>
    <t>manuale d’uso e manutenzione</t>
  </si>
  <si>
    <t>Redazione di collaudo di tutti gli interventi in modo da costituire la base conoscitiva con cui l’Asseveratore (potrebbe anche essere altro Professionista antincendio diverso dalla figura di DLVVF) potrà esprimersi sulla conformità dell’attività ai requisiti di prevenzione incendi e di sicurezza antincendio firmando il modello PIN 2.1. 2018 ASSEVERAZIONE.</t>
  </si>
  <si>
    <t>c)</t>
  </si>
  <si>
    <t>si/no
si=compresa</t>
  </si>
  <si>
    <r>
      <t>X</t>
    </r>
    <r>
      <rPr>
        <b/>
        <vertAlign val="subscript"/>
        <sz val="11"/>
        <color theme="1"/>
        <rFont val="Arial"/>
        <family val="2"/>
      </rPr>
      <t>i</t>
    </r>
  </si>
  <si>
    <t>risultante</t>
  </si>
  <si>
    <t>si</t>
  </si>
  <si>
    <t>SOMMANO</t>
  </si>
  <si>
    <r>
      <t>Tabella 1. - Elenco prestazioni Fase 2 e relativo coefficiente X</t>
    </r>
    <r>
      <rPr>
        <b/>
        <vertAlign val="subscript"/>
        <sz val="14"/>
        <color theme="1"/>
        <rFont val="Arial"/>
        <family val="2"/>
      </rPr>
      <t>i</t>
    </r>
    <r>
      <rPr>
        <b/>
        <sz val="14"/>
        <color theme="1"/>
        <rFont val="Arial"/>
        <family val="2"/>
      </rPr>
      <t xml:space="preserve"> del CP compreso oneri DL</t>
    </r>
    <r>
      <rPr>
        <b/>
        <vertAlign val="subscript"/>
        <sz val="14"/>
        <color theme="1"/>
        <rFont val="Arial"/>
        <family val="2"/>
      </rPr>
      <t>VVF</t>
    </r>
  </si>
  <si>
    <t>Gradi di complessità</t>
  </si>
  <si>
    <t xml:space="preserve">Tabella 2. - Valori di G </t>
  </si>
  <si>
    <t>Parametro relativo alla specificità della prestazione</t>
  </si>
  <si>
    <t>Qcl.01</t>
  </si>
  <si>
    <t>direzione lavori</t>
  </si>
  <si>
    <t>Qcl.11</t>
  </si>
  <si>
    <t>certificato regolare esecuzione</t>
  </si>
  <si>
    <t>Qdl.04</t>
  </si>
  <si>
    <t>collaudo tecnico funzionale</t>
  </si>
  <si>
    <t>E.02</t>
  </si>
  <si>
    <t>Impianti IRAI,EVAC</t>
  </si>
  <si>
    <t>Impianti idrici antincendio</t>
  </si>
  <si>
    <t>DO.5</t>
  </si>
  <si>
    <t>Alberghi</t>
  </si>
  <si>
    <t>Biblioteca</t>
  </si>
  <si>
    <t>Manutenzione straordinaria</t>
  </si>
  <si>
    <t>Hotel</t>
  </si>
  <si>
    <t>Uffici</t>
  </si>
  <si>
    <t>Componenti reazione al fuoco</t>
  </si>
  <si>
    <t>Edifici civili</t>
  </si>
  <si>
    <t>Negozi, supermercati</t>
  </si>
  <si>
    <t>Pensioni, residenze</t>
  </si>
  <si>
    <t>Sanità</t>
  </si>
  <si>
    <r>
      <t xml:space="preserve">risultante
</t>
    </r>
    <r>
      <rPr>
        <b/>
        <sz val="11"/>
        <color theme="1"/>
        <rFont val="Arial"/>
        <family val="2"/>
      </rPr>
      <t>ΣQ x G</t>
    </r>
  </si>
  <si>
    <t>Elementi strutturali e di compartimentazione passiva</t>
  </si>
  <si>
    <t>Elementi di compartimentazione attiva (serrande, porte automatiche ecc)</t>
  </si>
  <si>
    <t>S.04</t>
  </si>
  <si>
    <t>DM 17.6.2016</t>
  </si>
  <si>
    <t>DM
17.6.2016</t>
  </si>
  <si>
    <t>Tabella 3. - Specificità</t>
  </si>
  <si>
    <t>impianti Idrici antincendio</t>
  </si>
  <si>
    <t>b)</t>
  </si>
  <si>
    <t>a)</t>
  </si>
  <si>
    <r>
      <t xml:space="preserve">Idranti </t>
    </r>
    <r>
      <rPr>
        <sz val="8"/>
        <color theme="1" tint="0.499984740745262"/>
        <rFont val="Arial"/>
        <family val="2"/>
      </rPr>
      <t>(numero di attacchi autopompa + naspi + UNI 45 + UNI 70)</t>
    </r>
  </si>
  <si>
    <r>
      <t xml:space="preserve">Impianti Sprinkler </t>
    </r>
    <r>
      <rPr>
        <sz val="8"/>
        <color theme="1" tint="0.499984740745262"/>
        <rFont val="Arial"/>
        <family val="2"/>
      </rPr>
      <t>(numero di impianti)</t>
    </r>
  </si>
  <si>
    <r>
      <t>Gruppi di pompaggio</t>
    </r>
    <r>
      <rPr>
        <sz val="8"/>
        <color theme="1" tint="0.499984740745262"/>
        <rFont val="Arial"/>
        <family val="2"/>
      </rPr>
      <t xml:space="preserve"> (numero di gruppi)</t>
    </r>
  </si>
  <si>
    <r>
      <t xml:space="preserve">Serbatoio idrico </t>
    </r>
    <r>
      <rPr>
        <sz val="8"/>
        <color theme="1" tint="0.499984740745262"/>
        <rFont val="Arial"/>
        <family val="2"/>
      </rPr>
      <t>(numero di serbatoi)</t>
    </r>
  </si>
  <si>
    <r>
      <t xml:space="preserve">Impianto rivelazione </t>
    </r>
    <r>
      <rPr>
        <sz val="8"/>
        <color theme="1" tint="0.499984740745262"/>
        <rFont val="Arial"/>
        <family val="2"/>
      </rPr>
      <t>(numero di impianti)</t>
    </r>
  </si>
  <si>
    <r>
      <t xml:space="preserve">Serranda TF </t>
    </r>
    <r>
      <rPr>
        <sz val="8"/>
        <color theme="1" tint="0.499984740745262"/>
        <rFont val="Arial"/>
        <family val="2"/>
      </rPr>
      <t>(numero di elementi)</t>
    </r>
  </si>
  <si>
    <r>
      <t xml:space="preserve">Porte a chiusura automatica sotto IRAI  </t>
    </r>
    <r>
      <rPr>
        <sz val="8"/>
        <color theme="1" tint="0.499984740745262"/>
        <rFont val="Arial"/>
        <family val="2"/>
      </rPr>
      <t>(numero di porte)</t>
    </r>
  </si>
  <si>
    <r>
      <t>Impianto EVAC</t>
    </r>
    <r>
      <rPr>
        <sz val="8"/>
        <color theme="1" tint="0.499984740745262"/>
        <rFont val="Arial"/>
        <family val="2"/>
      </rPr>
      <t xml:space="preserve"> (numero di impianti)</t>
    </r>
  </si>
  <si>
    <r>
      <t xml:space="preserve">Altro impianto (rivelazione gas, efc, ecc..) </t>
    </r>
    <r>
      <rPr>
        <sz val="8"/>
        <color theme="1" tint="0.499984740745262"/>
        <rFont val="Arial"/>
        <family val="2"/>
      </rPr>
      <t>(numero di impianti)</t>
    </r>
  </si>
  <si>
    <r>
      <t>Gruppo elettrogeno ai fini antincendio</t>
    </r>
    <r>
      <rPr>
        <sz val="8"/>
        <color theme="1" tint="0.499984740745262"/>
        <rFont val="Arial"/>
        <family val="2"/>
      </rPr>
      <t xml:space="preserve"> (numero di gruppi)</t>
    </r>
  </si>
  <si>
    <t>Impianto allarme incendio (già compreso nella rivelazione se presente)</t>
  </si>
  <si>
    <r>
      <t xml:space="preserve">Protezione passiva elemento portante </t>
    </r>
    <r>
      <rPr>
        <sz val="8"/>
        <color theme="1" tint="0.499984740745262"/>
        <rFont val="Arial"/>
        <family val="2"/>
      </rPr>
      <t xml:space="preserve"> (numero di elementi)</t>
    </r>
  </si>
  <si>
    <t>Porte Tagliafuoco</t>
  </si>
  <si>
    <t>impianti</t>
  </si>
  <si>
    <t>Protezione passiva</t>
  </si>
  <si>
    <t>Protezione attiva</t>
  </si>
  <si>
    <t>Lama d'aqua diluvio</t>
  </si>
  <si>
    <t>compartimentazione pareti</t>
  </si>
  <si>
    <t>compartimentazione orizzontale soffitto</t>
  </si>
  <si>
    <t>compartimentazione orizzontale pavimento</t>
  </si>
  <si>
    <t>Sigillatura transiti impiantistici, collari ecc.</t>
  </si>
  <si>
    <t>n</t>
  </si>
  <si>
    <t>V unitario</t>
  </si>
  <si>
    <t xml:space="preserve">V totale </t>
  </si>
  <si>
    <t>mq</t>
  </si>
  <si>
    <t>SPK soffitto LH</t>
  </si>
  <si>
    <t>V unitario SPK</t>
  </si>
  <si>
    <t>V totale SPK</t>
  </si>
  <si>
    <t>V totale  SC+ SPK</t>
  </si>
  <si>
    <t>SPK soffitto OH</t>
  </si>
  <si>
    <t>SPK soffitto HH</t>
  </si>
  <si>
    <t>SPK soffitto ESFR</t>
  </si>
  <si>
    <t>SPK nei  Rack</t>
  </si>
  <si>
    <t>PARETI REI</t>
  </si>
  <si>
    <t>SOFFITTI REI</t>
  </si>
  <si>
    <t>Valore unitario</t>
  </si>
  <si>
    <t xml:space="preserve">V </t>
  </si>
  <si>
    <t>PORTE REI</t>
  </si>
  <si>
    <t>TRANSITI</t>
  </si>
  <si>
    <t>SIGILLATURE</t>
  </si>
  <si>
    <t>PROTEZIONE REI</t>
  </si>
  <si>
    <t>CHIUSURA Irai</t>
  </si>
  <si>
    <t>SERRANDE EI</t>
  </si>
  <si>
    <t>REAZIONE FUOCO</t>
  </si>
  <si>
    <t>Alberghi, Biblioteca, Manut.Straord, Hotel, Uffici.</t>
  </si>
  <si>
    <t>Edifici civ., Negozi, Supermer, Pensioni, Residenze</t>
  </si>
  <si>
    <t>SANITA'</t>
  </si>
  <si>
    <t>MANICOTTI</t>
  </si>
  <si>
    <t>IDRANTI</t>
  </si>
  <si>
    <t>V tot.Staz.Contr.</t>
  </si>
  <si>
    <t>Staz.Contr.</t>
  </si>
  <si>
    <t>n erogatori</t>
  </si>
  <si>
    <t>UNI 45 UNI 70, AA</t>
  </si>
  <si>
    <r>
      <t>m</t>
    </r>
    <r>
      <rPr>
        <b/>
        <vertAlign val="superscript"/>
        <sz val="11"/>
        <color theme="1"/>
        <rFont val="Calibri"/>
        <family val="2"/>
        <scheme val="minor"/>
      </rPr>
      <t>2</t>
    </r>
  </si>
  <si>
    <t>Superfice protetta</t>
  </si>
  <si>
    <t>SPK nei Rack</t>
  </si>
  <si>
    <t>n.</t>
  </si>
  <si>
    <t>Pallets</t>
  </si>
  <si>
    <t>Numero porte</t>
  </si>
  <si>
    <t>PROTEZIONI REI</t>
  </si>
  <si>
    <t>REAZIONE</t>
  </si>
  <si>
    <t>Motorizzate</t>
  </si>
  <si>
    <t>VALORE consuntivo</t>
  </si>
  <si>
    <t>V totale</t>
  </si>
  <si>
    <t>STRUTTURE REI</t>
  </si>
  <si>
    <t>VERIFICA POSA</t>
  </si>
  <si>
    <t>Elementi strutturali</t>
  </si>
  <si>
    <t>Impianti EFC</t>
  </si>
  <si>
    <t>Superfice servita</t>
  </si>
  <si>
    <t>IMPIANTI EFC</t>
  </si>
  <si>
    <t>IMPIANTI IRAI</t>
  </si>
  <si>
    <t>IMPIANTI EVAC</t>
  </si>
  <si>
    <t>IMPIANTI</t>
  </si>
  <si>
    <t>IMPIANTI IDRICI</t>
  </si>
  <si>
    <t>PROTEZIONE PASSSIVA</t>
  </si>
  <si>
    <t>PROTEZIONE ATTIVA</t>
  </si>
  <si>
    <t>MAX CP</t>
  </si>
  <si>
    <t>CONSUNTIVO</t>
  </si>
  <si>
    <t>MAX</t>
  </si>
  <si>
    <t>PREVENT.</t>
  </si>
  <si>
    <t>importo stima</t>
  </si>
  <si>
    <t>Numero manicotti</t>
  </si>
  <si>
    <t>Numero sigillature</t>
  </si>
  <si>
    <t>Inserire l'estensione della area o degli elementi: si otterrà una stima del CP</t>
  </si>
  <si>
    <t>Inserire il Valore V a consuntivo: si otterà il CP corrispondente</t>
  </si>
  <si>
    <t>Indice attuale</t>
  </si>
  <si>
    <t>coef.agg.</t>
  </si>
  <si>
    <t>coef. Agg. Istat.</t>
  </si>
  <si>
    <t>G.ELETTROGENO</t>
  </si>
  <si>
    <t>kVA</t>
  </si>
  <si>
    <t>Potenza fornita</t>
  </si>
  <si>
    <t>impianti EFC, G.Elettrogeni</t>
  </si>
  <si>
    <t>Impianti EFC, G.Elettrogeni</t>
  </si>
  <si>
    <t>DIREZIONE LAVORI ANTINCENDIO</t>
  </si>
  <si>
    <t>n. pallets</t>
  </si>
  <si>
    <t>Gruppi pompe</t>
  </si>
  <si>
    <t>1 endo + elet + jokey</t>
  </si>
  <si>
    <t>2 endo + jokey</t>
  </si>
  <si>
    <t>Serbatoi idrici</t>
  </si>
  <si>
    <t>cilindrici esterni</t>
  </si>
  <si>
    <r>
      <t>m</t>
    </r>
    <r>
      <rPr>
        <b/>
        <vertAlign val="superscript"/>
        <sz val="11"/>
        <color theme="1"/>
        <rFont val="Calibri"/>
        <family val="2"/>
        <scheme val="minor"/>
      </rPr>
      <t>3</t>
    </r>
    <r>
      <rPr>
        <b/>
        <sz val="11"/>
        <color theme="1"/>
        <rFont val="Calibri"/>
        <family val="2"/>
        <scheme val="minor"/>
      </rPr>
      <t>/h</t>
    </r>
  </si>
  <si>
    <r>
      <t>m</t>
    </r>
    <r>
      <rPr>
        <b/>
        <vertAlign val="superscript"/>
        <sz val="11"/>
        <color theme="1"/>
        <rFont val="Calibri"/>
        <family val="2"/>
        <scheme val="minor"/>
      </rPr>
      <t>3</t>
    </r>
  </si>
  <si>
    <t xml:space="preserve">Gruppi pompe </t>
  </si>
  <si>
    <r>
      <t>valori &gt; 50 m</t>
    </r>
    <r>
      <rPr>
        <vertAlign val="superscript"/>
        <sz val="11"/>
        <color theme="1"/>
        <rFont val="Calibri"/>
        <family val="2"/>
        <scheme val="minor"/>
      </rPr>
      <t>3</t>
    </r>
    <r>
      <rPr>
        <sz val="11"/>
        <color theme="1"/>
        <rFont val="Calibri"/>
        <family val="2"/>
        <scheme val="minor"/>
      </rPr>
      <t>/h</t>
    </r>
  </si>
  <si>
    <r>
      <t>valori &gt; 100 m</t>
    </r>
    <r>
      <rPr>
        <vertAlign val="superscript"/>
        <sz val="11"/>
        <color theme="1"/>
        <rFont val="Calibri"/>
        <family val="2"/>
        <scheme val="minor"/>
      </rPr>
      <t>3</t>
    </r>
  </si>
  <si>
    <r>
      <t>m</t>
    </r>
    <r>
      <rPr>
        <vertAlign val="superscript"/>
        <sz val="11"/>
        <color theme="1"/>
        <rFont val="Calibri"/>
        <family val="2"/>
        <scheme val="minor"/>
      </rPr>
      <t>3</t>
    </r>
    <r>
      <rPr>
        <sz val="11"/>
        <color theme="1"/>
        <rFont val="Calibri"/>
        <family val="2"/>
        <scheme val="minor"/>
      </rPr>
      <t xml:space="preserve"> &gt; 100</t>
    </r>
  </si>
  <si>
    <r>
      <t>m</t>
    </r>
    <r>
      <rPr>
        <vertAlign val="superscript"/>
        <sz val="11"/>
        <color theme="1"/>
        <rFont val="Calibri"/>
        <family val="2"/>
        <scheme val="minor"/>
      </rPr>
      <t>3</t>
    </r>
    <r>
      <rPr>
        <sz val="11"/>
        <color theme="1"/>
        <rFont val="Calibri"/>
        <family val="2"/>
        <scheme val="minor"/>
      </rPr>
      <t>/h &gt; 50</t>
    </r>
  </si>
  <si>
    <r>
      <t>m</t>
    </r>
    <r>
      <rPr>
        <vertAlign val="superscript"/>
        <sz val="11"/>
        <color theme="1"/>
        <rFont val="Calibri"/>
        <family val="2"/>
        <scheme val="minor"/>
      </rPr>
      <t>3</t>
    </r>
    <r>
      <rPr>
        <sz val="11"/>
        <color theme="1"/>
        <rFont val="Calibri"/>
        <family val="2"/>
        <scheme val="minor"/>
      </rPr>
      <t>/h &gt;50</t>
    </r>
  </si>
  <si>
    <t>Numero serrande</t>
  </si>
  <si>
    <t>1 endo + elet + jockey</t>
  </si>
  <si>
    <t>2 endo + jockey</t>
  </si>
  <si>
    <t>controllo correttezza e completezza singoli progetti da a.1) sino a a.9) nella loro realizzazione conforme e con la puntuale verifica della corretta produzione, da parte degli installatori, di:</t>
  </si>
  <si>
    <r>
      <t>controllo congruità dei progetti specifici antincendio rispetto al Progetto</t>
    </r>
    <r>
      <rPr>
        <b/>
        <vertAlign val="subscript"/>
        <sz val="11"/>
        <color theme="1"/>
        <rFont val="Arial"/>
        <family val="2"/>
      </rPr>
      <t>VVF</t>
    </r>
    <r>
      <rPr>
        <b/>
        <sz val="11"/>
        <color theme="1"/>
        <rFont val="Arial"/>
        <family val="2"/>
      </rPr>
      <t xml:space="preserve"> </t>
    </r>
  </si>
  <si>
    <t>ONERI
 DISCREZIONALI</t>
  </si>
  <si>
    <r>
      <rPr>
        <b/>
        <sz val="11"/>
        <color theme="1"/>
        <rFont val="Calibri"/>
        <family val="2"/>
        <scheme val="minor"/>
      </rPr>
      <t xml:space="preserve">Trasferta ed oneri viaggio </t>
    </r>
    <r>
      <rPr>
        <sz val="11"/>
        <color theme="1"/>
        <rFont val="Calibri"/>
        <family val="2"/>
        <scheme val="minor"/>
      </rPr>
      <t xml:space="preserve">                                    -valore minimo </t>
    </r>
  </si>
  <si>
    <t xml:space="preserve">Predisposzione documentazione amministrativa, inoltro ed </t>
  </si>
  <si>
    <r>
      <rPr>
        <b/>
        <sz val="11"/>
        <color theme="1"/>
        <rFont val="Calibri"/>
        <family val="2"/>
        <scheme val="minor"/>
      </rPr>
      <t>alla Committenza</t>
    </r>
    <r>
      <rPr>
        <sz val="11"/>
        <color theme="1"/>
        <rFont val="Calibri"/>
        <family val="2"/>
        <scheme val="minor"/>
      </rPr>
      <t xml:space="preserve">                                                    -valore minimo </t>
    </r>
  </si>
  <si>
    <t>Inserire i valori solo nelle celle verdi, tutte le altre sono bloccate</t>
  </si>
  <si>
    <t xml:space="preserve">TOTALE CONSUTIVO CP </t>
  </si>
  <si>
    <t>TOTALE PREVENT.</t>
  </si>
  <si>
    <t>TOTALE MAX CP</t>
  </si>
  <si>
    <t xml:space="preserve">Documento approvato nel 2023 dalla Commissione Sicurezza Antincendio dell’Ordine Ingegneri di Milano; approvato nel 2023 dalla Commissione Pareri dell'Ordine Ingegneri di Milano e adottato dal Consiglio Ordine Ingegneri di Milano  nella seduta del 17.1.2024.	</t>
  </si>
  <si>
    <t>Indice  naz. prezzi al consumo per  operai, impiegati rif. dicembre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</si>
</sst>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rgb="FF000000"/>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sz val="20"/>
      <color theme="1"/>
      <name val="Arial"/>
      <family val="2"/>
    </font>
    <font>
      <sz val="8"/>
      <color theme="1" tint="0.499984740745262"/>
      <name val="Arial"/>
      <family val="2"/>
    </font>
    <font>
      <sz val="11"/>
      <color theme="0"/>
      <name val="Calibri"/>
      <family val="2"/>
      <scheme val="minor"/>
    </font>
    <font>
      <b/>
      <vertAlign val="superscript"/>
      <sz val="11"/>
      <color theme="1"/>
      <name val="Calibri"/>
      <family val="2"/>
      <scheme val="minor"/>
    </font>
    <font>
      <b/>
      <sz val="12"/>
      <color theme="1"/>
      <name val="Calibri"/>
      <family val="2"/>
      <scheme val="minor"/>
    </font>
    <font>
      <b/>
      <sz val="20"/>
      <color theme="1"/>
      <name val="Calibri"/>
      <family val="2"/>
      <scheme val="minor"/>
    </font>
    <font>
      <b/>
      <sz val="14"/>
      <color theme="1"/>
      <name val="Calibri"/>
      <family val="2"/>
      <scheme val="minor"/>
    </font>
    <font>
      <vertAlign val="superscript"/>
      <sz val="11"/>
      <color theme="1"/>
      <name val="Calibri"/>
      <family val="2"/>
      <scheme val="minor"/>
    </font>
  </fonts>
  <fills count="19">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2" fillId="0" borderId="0" applyFont="0" applyFill="0" applyBorder="0" applyAlignment="0" applyProtection="0"/>
  </cellStyleXfs>
  <cellXfs count="274">
    <xf numFmtId="0" fontId="0" fillId="0" borderId="0" xfId="0"/>
    <xf numFmtId="0" fontId="0" fillId="0" borderId="1" xfId="0" applyBorder="1"/>
    <xf numFmtId="0" fontId="0" fillId="0" borderId="1" xfId="0" applyBorder="1" applyAlignment="1">
      <alignment horizontal="right"/>
    </xf>
    <xf numFmtId="0" fontId="3" fillId="0" borderId="0" xfId="0" applyFont="1"/>
    <xf numFmtId="0" fontId="7" fillId="0" borderId="0" xfId="0" applyFont="1" applyAlignment="1">
      <alignment horizontal="justify" vertical="center"/>
    </xf>
    <xf numFmtId="0" fontId="4" fillId="0" borderId="3" xfId="0" applyFont="1" applyBorder="1" applyAlignment="1">
      <alignment horizontal="center" vertical="center"/>
    </xf>
    <xf numFmtId="0" fontId="7" fillId="0" borderId="1" xfId="0" applyFont="1" applyBorder="1" applyAlignment="1">
      <alignment horizontal="justify" vertical="center"/>
    </xf>
    <xf numFmtId="0" fontId="8" fillId="0" borderId="1" xfId="0" applyFont="1" applyBorder="1"/>
    <xf numFmtId="0" fontId="0" fillId="0" borderId="1" xfId="0" applyBorder="1" applyAlignment="1">
      <alignment horizontal="center"/>
    </xf>
    <xf numFmtId="0" fontId="0" fillId="0" borderId="0" xfId="0" applyAlignment="1">
      <alignment horizontal="justify" wrapText="1"/>
    </xf>
    <xf numFmtId="0" fontId="7" fillId="0" borderId="7" xfId="0" applyFont="1" applyBorder="1" applyAlignment="1">
      <alignment horizontal="justify" vertical="center"/>
    </xf>
    <xf numFmtId="0" fontId="7" fillId="0" borderId="7" xfId="0" applyFont="1" applyBorder="1" applyAlignment="1">
      <alignment horizontal="justify"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9" fontId="6" fillId="0" borderId="1" xfId="1" applyFont="1" applyBorder="1" applyAlignment="1">
      <alignment horizontal="center" vertical="center"/>
    </xf>
    <xf numFmtId="0" fontId="11" fillId="0" borderId="0" xfId="0" applyFont="1"/>
    <xf numFmtId="0" fontId="13" fillId="0" borderId="0" xfId="0" applyFont="1"/>
    <xf numFmtId="0" fontId="6" fillId="0" borderId="3" xfId="0" applyFont="1" applyBorder="1" applyAlignment="1">
      <alignment wrapText="1"/>
    </xf>
    <xf numFmtId="0" fontId="4" fillId="0" borderId="3" xfId="0" applyFont="1" applyBorder="1"/>
    <xf numFmtId="0" fontId="11" fillId="0" borderId="1" xfId="0" applyFont="1" applyBorder="1"/>
    <xf numFmtId="0" fontId="1" fillId="0" borderId="8" xfId="0" applyFont="1" applyBorder="1" applyAlignment="1">
      <alignment horizontal="left"/>
    </xf>
    <xf numFmtId="0" fontId="1" fillId="0" borderId="9" xfId="0" applyFont="1" applyBorder="1" applyAlignment="1">
      <alignment horizontal="center"/>
    </xf>
    <xf numFmtId="0" fontId="0" fillId="0" borderId="9" xfId="0" applyBorder="1"/>
    <xf numFmtId="0" fontId="0" fillId="0" borderId="10" xfId="0" applyBorder="1"/>
    <xf numFmtId="0" fontId="0" fillId="0" borderId="11" xfId="0" applyBorder="1" applyAlignment="1">
      <alignment horizontal="left"/>
    </xf>
    <xf numFmtId="0" fontId="0" fillId="0" borderId="11" xfId="0" applyBorder="1"/>
    <xf numFmtId="0" fontId="0" fillId="0" borderId="13" xfId="0" applyBorder="1" applyAlignment="1">
      <alignment horizontal="left"/>
    </xf>
    <xf numFmtId="0" fontId="0" fillId="0" borderId="14" xfId="0" applyBorder="1" applyAlignment="1">
      <alignment horizontal="center"/>
    </xf>
    <xf numFmtId="0" fontId="0" fillId="0" borderId="14" xfId="0" applyBorder="1" applyAlignment="1">
      <alignment horizontal="right"/>
    </xf>
    <xf numFmtId="0" fontId="4" fillId="0" borderId="1" xfId="0" applyFont="1" applyBorder="1" applyAlignment="1">
      <alignment vertical="center"/>
    </xf>
    <xf numFmtId="9" fontId="6" fillId="0" borderId="1" xfId="1" applyFont="1" applyBorder="1" applyAlignment="1">
      <alignment vertical="center"/>
    </xf>
    <xf numFmtId="164" fontId="4" fillId="0" borderId="1" xfId="1" applyNumberFormat="1" applyFont="1" applyBorder="1" applyAlignment="1">
      <alignment vertical="center"/>
    </xf>
    <xf numFmtId="9" fontId="6" fillId="0" borderId="12" xfId="1" applyFont="1" applyBorder="1" applyAlignment="1">
      <alignment vertical="center"/>
    </xf>
    <xf numFmtId="164" fontId="6" fillId="0" borderId="12" xfId="1" applyNumberFormat="1" applyFont="1" applyBorder="1" applyAlignment="1">
      <alignment vertical="center"/>
    </xf>
    <xf numFmtId="0" fontId="0" fillId="0" borderId="12" xfId="0" applyBorder="1"/>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4" fillId="0" borderId="12" xfId="0" applyFont="1" applyBorder="1" applyAlignment="1">
      <alignment vertical="center" wrapText="1"/>
    </xf>
    <xf numFmtId="0" fontId="4" fillId="0" borderId="23" xfId="0" applyFont="1" applyBorder="1" applyAlignment="1" applyProtection="1">
      <alignment vertical="center" wrapText="1"/>
      <protection hidden="1"/>
    </xf>
    <xf numFmtId="0" fontId="0" fillId="4" borderId="1" xfId="0" applyFill="1" applyBorder="1"/>
    <xf numFmtId="0" fontId="1" fillId="4" borderId="8" xfId="0" applyFont="1" applyFill="1" applyBorder="1"/>
    <xf numFmtId="0" fontId="0" fillId="4" borderId="9" xfId="0" applyFill="1" applyBorder="1"/>
    <xf numFmtId="0" fontId="0" fillId="4" borderId="11" xfId="0" applyFill="1" applyBorder="1"/>
    <xf numFmtId="0" fontId="0" fillId="4" borderId="12" xfId="0" applyFill="1" applyBorder="1"/>
    <xf numFmtId="0" fontId="0" fillId="4" borderId="13" xfId="0" applyFill="1" applyBorder="1"/>
    <xf numFmtId="0" fontId="1" fillId="5" borderId="8" xfId="0" applyFont="1" applyFill="1" applyBorder="1"/>
    <xf numFmtId="0" fontId="0" fillId="5" borderId="9" xfId="0" applyFill="1" applyBorder="1"/>
    <xf numFmtId="0" fontId="0" fillId="5" borderId="11" xfId="0" applyFill="1" applyBorder="1"/>
    <xf numFmtId="0" fontId="0" fillId="5" borderId="1" xfId="0" applyFill="1" applyBorder="1"/>
    <xf numFmtId="0" fontId="0" fillId="5" borderId="13" xfId="0" applyFill="1" applyBorder="1"/>
    <xf numFmtId="0" fontId="0" fillId="5" borderId="16" xfId="0" applyFill="1" applyBorder="1"/>
    <xf numFmtId="0" fontId="0" fillId="5" borderId="2" xfId="0" applyFill="1" applyBorder="1"/>
    <xf numFmtId="3" fontId="0" fillId="5" borderId="1" xfId="0" applyNumberFormat="1" applyFill="1" applyBorder="1"/>
    <xf numFmtId="1" fontId="0" fillId="5" borderId="2" xfId="0" applyNumberFormat="1" applyFill="1" applyBorder="1"/>
    <xf numFmtId="3" fontId="1" fillId="5" borderId="14" xfId="0" applyNumberFormat="1" applyFont="1" applyFill="1" applyBorder="1"/>
    <xf numFmtId="3" fontId="1" fillId="4" borderId="14" xfId="0" applyNumberFormat="1" applyFont="1" applyFill="1" applyBorder="1"/>
    <xf numFmtId="0" fontId="1" fillId="6" borderId="8" xfId="0" applyFont="1" applyFill="1" applyBorder="1"/>
    <xf numFmtId="0" fontId="0" fillId="6" borderId="9" xfId="0" applyFill="1" applyBorder="1"/>
    <xf numFmtId="0" fontId="0" fillId="6" borderId="1" xfId="0" applyFill="1" applyBorder="1"/>
    <xf numFmtId="0" fontId="0" fillId="6" borderId="11" xfId="0" applyFill="1" applyBorder="1"/>
    <xf numFmtId="0" fontId="0" fillId="6" borderId="13" xfId="0" applyFill="1" applyBorder="1"/>
    <xf numFmtId="3" fontId="1" fillId="6" borderId="14" xfId="0" applyNumberFormat="1" applyFont="1" applyFill="1" applyBorder="1"/>
    <xf numFmtId="0" fontId="1" fillId="7" borderId="8" xfId="0" applyFont="1" applyFill="1" applyBorder="1"/>
    <xf numFmtId="0" fontId="0" fillId="7" borderId="9" xfId="0" applyFill="1" applyBorder="1"/>
    <xf numFmtId="0" fontId="0" fillId="7" borderId="11" xfId="0" applyFill="1" applyBorder="1"/>
    <xf numFmtId="0" fontId="0" fillId="7" borderId="1" xfId="0" applyFill="1" applyBorder="1"/>
    <xf numFmtId="0" fontId="0" fillId="7" borderId="13" xfId="0" applyFill="1" applyBorder="1"/>
    <xf numFmtId="3" fontId="1" fillId="7" borderId="14" xfId="0" applyNumberFormat="1" applyFont="1" applyFill="1" applyBorder="1"/>
    <xf numFmtId="0" fontId="1" fillId="3" borderId="8" xfId="0" applyFont="1" applyFill="1" applyBorder="1"/>
    <xf numFmtId="0" fontId="0" fillId="3" borderId="9" xfId="0" applyFill="1" applyBorder="1"/>
    <xf numFmtId="0" fontId="1" fillId="3" borderId="11" xfId="0" applyFont="1" applyFill="1" applyBorder="1"/>
    <xf numFmtId="0" fontId="0" fillId="3" borderId="1" xfId="0" applyFill="1" applyBorder="1"/>
    <xf numFmtId="0" fontId="0" fillId="3" borderId="11" xfId="0" applyFill="1" applyBorder="1"/>
    <xf numFmtId="0" fontId="0" fillId="3" borderId="13" xfId="0" applyFill="1" applyBorder="1"/>
    <xf numFmtId="3" fontId="1" fillId="3" borderId="14" xfId="0" applyNumberFormat="1" applyFont="1" applyFill="1" applyBorder="1"/>
    <xf numFmtId="0" fontId="1" fillId="7" borderId="11" xfId="0" applyFont="1" applyFill="1" applyBorder="1"/>
    <xf numFmtId="0" fontId="1" fillId="8" borderId="8" xfId="0" applyFont="1" applyFill="1" applyBorder="1"/>
    <xf numFmtId="0" fontId="0" fillId="8" borderId="9" xfId="0" applyFill="1" applyBorder="1"/>
    <xf numFmtId="0" fontId="0" fillId="8" borderId="11" xfId="0" applyFill="1" applyBorder="1"/>
    <xf numFmtId="0" fontId="0" fillId="8" borderId="1" xfId="0" applyFill="1" applyBorder="1"/>
    <xf numFmtId="0" fontId="0" fillId="8" borderId="13" xfId="0" applyFill="1" applyBorder="1"/>
    <xf numFmtId="3" fontId="1" fillId="8" borderId="14" xfId="0" applyNumberFormat="1" applyFont="1" applyFill="1" applyBorder="1"/>
    <xf numFmtId="0" fontId="1" fillId="9" borderId="8" xfId="0" applyFont="1" applyFill="1" applyBorder="1"/>
    <xf numFmtId="0" fontId="0" fillId="9" borderId="9" xfId="0" applyFill="1" applyBorder="1"/>
    <xf numFmtId="0" fontId="0" fillId="9" borderId="11" xfId="0" applyFill="1" applyBorder="1"/>
    <xf numFmtId="0" fontId="0" fillId="9" borderId="1" xfId="0" applyFill="1" applyBorder="1"/>
    <xf numFmtId="0" fontId="0" fillId="9" borderId="13" xfId="0" applyFill="1" applyBorder="1"/>
    <xf numFmtId="3" fontId="1" fillId="9" borderId="14" xfId="0" applyNumberFormat="1" applyFont="1" applyFill="1" applyBorder="1"/>
    <xf numFmtId="0" fontId="1" fillId="9" borderId="11" xfId="0" applyFont="1" applyFill="1" applyBorder="1"/>
    <xf numFmtId="0" fontId="1" fillId="10" borderId="1" xfId="0" applyFont="1" applyFill="1" applyBorder="1"/>
    <xf numFmtId="3" fontId="1" fillId="4" borderId="15" xfId="0" applyNumberFormat="1" applyFont="1" applyFill="1" applyBorder="1"/>
    <xf numFmtId="3" fontId="1" fillId="10" borderId="1" xfId="0" applyNumberFormat="1" applyFont="1" applyFill="1" applyBorder="1"/>
    <xf numFmtId="1" fontId="0" fillId="5" borderId="1" xfId="0" applyNumberFormat="1" applyFill="1" applyBorder="1"/>
    <xf numFmtId="1" fontId="0" fillId="0" borderId="0" xfId="0" applyNumberFormat="1"/>
    <xf numFmtId="3" fontId="0" fillId="4" borderId="1" xfId="0" applyNumberFormat="1" applyFill="1" applyBorder="1"/>
    <xf numFmtId="3" fontId="0" fillId="7" borderId="1" xfId="0" applyNumberFormat="1" applyFill="1" applyBorder="1"/>
    <xf numFmtId="0" fontId="1" fillId="6" borderId="11" xfId="0" applyFont="1" applyFill="1" applyBorder="1"/>
    <xf numFmtId="0" fontId="1" fillId="4" borderId="11" xfId="0" applyFont="1" applyFill="1" applyBorder="1"/>
    <xf numFmtId="3" fontId="1" fillId="10" borderId="12" xfId="0" applyNumberFormat="1" applyFont="1" applyFill="1" applyBorder="1"/>
    <xf numFmtId="3" fontId="0" fillId="4" borderId="5" xfId="0" applyNumberFormat="1" applyFill="1" applyBorder="1"/>
    <xf numFmtId="0" fontId="0" fillId="4" borderId="5" xfId="0" applyFill="1" applyBorder="1"/>
    <xf numFmtId="3" fontId="0" fillId="7" borderId="5" xfId="0" applyNumberFormat="1" applyFill="1" applyBorder="1"/>
    <xf numFmtId="3" fontId="1" fillId="7" borderId="15" xfId="0" applyNumberFormat="1" applyFont="1" applyFill="1" applyBorder="1"/>
    <xf numFmtId="3" fontId="0" fillId="5" borderId="5" xfId="0" applyNumberFormat="1" applyFill="1" applyBorder="1"/>
    <xf numFmtId="3" fontId="1" fillId="5" borderId="15" xfId="0" applyNumberFormat="1" applyFont="1" applyFill="1" applyBorder="1"/>
    <xf numFmtId="0" fontId="1" fillId="3" borderId="24" xfId="0" applyFont="1" applyFill="1" applyBorder="1"/>
    <xf numFmtId="0" fontId="1" fillId="3" borderId="25" xfId="0" applyFont="1" applyFill="1" applyBorder="1"/>
    <xf numFmtId="0" fontId="0" fillId="3" borderId="25" xfId="0" applyFill="1" applyBorder="1"/>
    <xf numFmtId="0" fontId="1" fillId="3" borderId="26" xfId="0" applyFont="1" applyFill="1" applyBorder="1"/>
    <xf numFmtId="0" fontId="1" fillId="3" borderId="27" xfId="0" applyFont="1" applyFill="1" applyBorder="1"/>
    <xf numFmtId="0" fontId="0" fillId="3" borderId="27" xfId="0" applyFill="1" applyBorder="1"/>
    <xf numFmtId="0" fontId="1" fillId="3" borderId="27" xfId="0" applyFont="1" applyFill="1" applyBorder="1" applyAlignment="1">
      <alignment wrapText="1"/>
    </xf>
    <xf numFmtId="0" fontId="1" fillId="3" borderId="29" xfId="0" applyFont="1" applyFill="1" applyBorder="1"/>
    <xf numFmtId="0" fontId="1" fillId="11" borderId="24" xfId="0" applyFont="1" applyFill="1" applyBorder="1"/>
    <xf numFmtId="0" fontId="1" fillId="11" borderId="25" xfId="0" applyFont="1" applyFill="1" applyBorder="1"/>
    <xf numFmtId="0" fontId="0" fillId="11" borderId="25" xfId="0" applyFill="1" applyBorder="1"/>
    <xf numFmtId="0" fontId="1" fillId="11" borderId="26" xfId="0" applyFont="1" applyFill="1" applyBorder="1"/>
    <xf numFmtId="0" fontId="0" fillId="11" borderId="27" xfId="0" applyFill="1" applyBorder="1"/>
    <xf numFmtId="0" fontId="1" fillId="11" borderId="29" xfId="0" applyFont="1" applyFill="1" applyBorder="1"/>
    <xf numFmtId="0" fontId="1" fillId="5" borderId="24" xfId="0" applyFont="1" applyFill="1" applyBorder="1"/>
    <xf numFmtId="0" fontId="1" fillId="5" borderId="25" xfId="0" applyFont="1" applyFill="1" applyBorder="1"/>
    <xf numFmtId="0" fontId="0" fillId="5" borderId="25" xfId="0" applyFill="1" applyBorder="1"/>
    <xf numFmtId="0" fontId="1" fillId="5" borderId="26" xfId="0" applyFont="1" applyFill="1" applyBorder="1"/>
    <xf numFmtId="0" fontId="0" fillId="5" borderId="27" xfId="0" applyFill="1" applyBorder="1"/>
    <xf numFmtId="0" fontId="1" fillId="5" borderId="29" xfId="0" applyFont="1" applyFill="1" applyBorder="1"/>
    <xf numFmtId="0" fontId="1" fillId="8" borderId="29" xfId="0" applyFont="1" applyFill="1" applyBorder="1"/>
    <xf numFmtId="3" fontId="1" fillId="0" borderId="35" xfId="0" applyNumberFormat="1" applyFont="1" applyBorder="1"/>
    <xf numFmtId="3" fontId="0" fillId="12" borderId="1" xfId="0" applyNumberFormat="1" applyFill="1" applyBorder="1" applyProtection="1">
      <protection locked="0"/>
    </xf>
    <xf numFmtId="3" fontId="0" fillId="5" borderId="28" xfId="0" applyNumberFormat="1" applyFill="1" applyBorder="1" applyProtection="1">
      <protection hidden="1"/>
    </xf>
    <xf numFmtId="3" fontId="0" fillId="12" borderId="1" xfId="0" applyNumberFormat="1" applyFill="1" applyBorder="1"/>
    <xf numFmtId="0" fontId="0" fillId="5" borderId="28" xfId="0" applyFill="1" applyBorder="1" applyAlignment="1">
      <alignment horizontal="right"/>
    </xf>
    <xf numFmtId="0" fontId="0" fillId="11" borderId="28" xfId="0" applyFill="1" applyBorder="1" applyAlignment="1">
      <alignment horizontal="right"/>
    </xf>
    <xf numFmtId="0" fontId="0" fillId="3" borderId="28" xfId="0" applyFill="1" applyBorder="1" applyAlignment="1">
      <alignment horizontal="right"/>
    </xf>
    <xf numFmtId="3" fontId="0" fillId="3" borderId="28" xfId="0" applyNumberFormat="1" applyFill="1" applyBorder="1" applyProtection="1">
      <protection hidden="1"/>
    </xf>
    <xf numFmtId="3" fontId="0" fillId="11" borderId="28" xfId="0" applyNumberFormat="1" applyFill="1" applyBorder="1" applyProtection="1">
      <protection hidden="1"/>
    </xf>
    <xf numFmtId="3" fontId="0" fillId="5" borderId="29" xfId="0" applyNumberFormat="1" applyFill="1" applyBorder="1" applyProtection="1">
      <protection hidden="1"/>
    </xf>
    <xf numFmtId="3" fontId="0" fillId="11" borderId="29" xfId="0" applyNumberFormat="1" applyFill="1" applyBorder="1" applyProtection="1">
      <protection hidden="1"/>
    </xf>
    <xf numFmtId="3" fontId="0" fillId="3" borderId="29" xfId="0" applyNumberFormat="1" applyFill="1" applyBorder="1" applyProtection="1">
      <protection hidden="1"/>
    </xf>
    <xf numFmtId="3" fontId="0" fillId="8" borderId="29" xfId="0" applyNumberFormat="1" applyFill="1" applyBorder="1" applyProtection="1">
      <protection hidden="1"/>
    </xf>
    <xf numFmtId="0" fontId="1" fillId="13" borderId="24" xfId="0" applyFont="1" applyFill="1" applyBorder="1"/>
    <xf numFmtId="0" fontId="1" fillId="13" borderId="25" xfId="0" applyFont="1" applyFill="1" applyBorder="1"/>
    <xf numFmtId="0" fontId="0" fillId="13" borderId="25" xfId="0" applyFill="1" applyBorder="1"/>
    <xf numFmtId="0" fontId="1" fillId="13" borderId="26" xfId="0" applyFont="1" applyFill="1" applyBorder="1"/>
    <xf numFmtId="0" fontId="1" fillId="13" borderId="27" xfId="0" applyFont="1" applyFill="1" applyBorder="1" applyAlignment="1">
      <alignment wrapText="1"/>
    </xf>
    <xf numFmtId="0" fontId="0" fillId="13" borderId="28" xfId="0" applyFill="1" applyBorder="1" applyAlignment="1">
      <alignment horizontal="right"/>
    </xf>
    <xf numFmtId="3" fontId="0" fillId="13" borderId="28" xfId="0" applyNumberFormat="1" applyFill="1" applyBorder="1" applyProtection="1">
      <protection hidden="1"/>
    </xf>
    <xf numFmtId="0" fontId="0" fillId="0" borderId="29" xfId="0" applyBorder="1"/>
    <xf numFmtId="0" fontId="1" fillId="0" borderId="29" xfId="0" applyFont="1" applyBorder="1"/>
    <xf numFmtId="2" fontId="0" fillId="0" borderId="0" xfId="0" applyNumberFormat="1"/>
    <xf numFmtId="165" fontId="1" fillId="12" borderId="6" xfId="0" applyNumberFormat="1" applyFont="1" applyFill="1" applyBorder="1" applyProtection="1">
      <protection locked="0"/>
    </xf>
    <xf numFmtId="2" fontId="0" fillId="0" borderId="34" xfId="0" applyNumberFormat="1" applyBorder="1"/>
    <xf numFmtId="165" fontId="1" fillId="15" borderId="29" xfId="0" applyNumberFormat="1" applyFont="1" applyFill="1" applyBorder="1"/>
    <xf numFmtId="2" fontId="0" fillId="0" borderId="29" xfId="0" applyNumberFormat="1" applyBorder="1"/>
    <xf numFmtId="0" fontId="6" fillId="4" borderId="3" xfId="0" applyFont="1" applyFill="1" applyBorder="1"/>
    <xf numFmtId="0" fontId="0" fillId="0" borderId="36" xfId="0" applyBorder="1"/>
    <xf numFmtId="0" fontId="0" fillId="0" borderId="37" xfId="0" applyBorder="1"/>
    <xf numFmtId="0" fontId="1" fillId="16" borderId="8" xfId="0" applyFont="1" applyFill="1" applyBorder="1"/>
    <xf numFmtId="0" fontId="0" fillId="16" borderId="11" xfId="0" applyFill="1" applyBorder="1"/>
    <xf numFmtId="0" fontId="0" fillId="16" borderId="9" xfId="0" applyFill="1" applyBorder="1"/>
    <xf numFmtId="0" fontId="0" fillId="16" borderId="1" xfId="0" applyFill="1" applyBorder="1"/>
    <xf numFmtId="3" fontId="0" fillId="16" borderId="1" xfId="0" applyNumberFormat="1" applyFill="1" applyBorder="1"/>
    <xf numFmtId="0" fontId="0" fillId="16" borderId="13" xfId="0" applyFill="1" applyBorder="1"/>
    <xf numFmtId="3" fontId="1" fillId="16" borderId="14" xfId="0" applyNumberFormat="1" applyFont="1" applyFill="1" applyBorder="1"/>
    <xf numFmtId="1" fontId="0" fillId="16" borderId="1" xfId="0" applyNumberFormat="1" applyFill="1" applyBorder="1"/>
    <xf numFmtId="0" fontId="1" fillId="16" borderId="11" xfId="0" applyFont="1" applyFill="1" applyBorder="1"/>
    <xf numFmtId="3" fontId="0" fillId="0" borderId="0" xfId="0" applyNumberFormat="1"/>
    <xf numFmtId="0" fontId="16" fillId="0" borderId="0" xfId="0" applyFont="1"/>
    <xf numFmtId="0" fontId="0" fillId="0" borderId="0" xfId="0" applyProtection="1">
      <protection hidden="1"/>
    </xf>
    <xf numFmtId="3" fontId="1" fillId="0" borderId="34" xfId="0" applyNumberFormat="1" applyFont="1" applyBorder="1" applyProtection="1">
      <protection locked="0"/>
    </xf>
    <xf numFmtId="0" fontId="1" fillId="8" borderId="35" xfId="0" applyFont="1" applyFill="1" applyBorder="1" applyAlignment="1" applyProtection="1">
      <alignment wrapText="1"/>
      <protection hidden="1"/>
    </xf>
    <xf numFmtId="3" fontId="1" fillId="8" borderId="29" xfId="0" applyNumberFormat="1" applyFont="1" applyFill="1" applyBorder="1" applyProtection="1">
      <protection hidden="1"/>
    </xf>
    <xf numFmtId="0" fontId="1" fillId="13" borderId="33" xfId="0" applyFont="1" applyFill="1" applyBorder="1" applyAlignment="1" applyProtection="1">
      <alignment wrapText="1"/>
      <protection hidden="1"/>
    </xf>
    <xf numFmtId="3" fontId="1" fillId="13" borderId="34" xfId="0" applyNumberFormat="1" applyFont="1" applyFill="1" applyBorder="1" applyProtection="1">
      <protection hidden="1"/>
    </xf>
    <xf numFmtId="3" fontId="1" fillId="13" borderId="35" xfId="0" applyNumberFormat="1" applyFont="1" applyFill="1" applyBorder="1"/>
    <xf numFmtId="3" fontId="1" fillId="8" borderId="34" xfId="0" applyNumberFormat="1" applyFont="1" applyFill="1" applyBorder="1"/>
    <xf numFmtId="0" fontId="1" fillId="8" borderId="33" xfId="0" applyFont="1" applyFill="1" applyBorder="1" applyAlignment="1">
      <alignment horizontal="right"/>
    </xf>
    <xf numFmtId="0" fontId="1" fillId="13" borderId="33" xfId="0" applyFont="1" applyFill="1" applyBorder="1" applyAlignment="1">
      <alignment horizontal="left"/>
    </xf>
    <xf numFmtId="0" fontId="1" fillId="0" borderId="33" xfId="0" applyFont="1" applyBorder="1" applyAlignment="1">
      <alignment horizontal="right"/>
    </xf>
    <xf numFmtId="0" fontId="1" fillId="0" borderId="33" xfId="0" applyFont="1" applyBorder="1" applyAlignment="1" applyProtection="1">
      <alignment horizontal="left" wrapText="1"/>
      <protection locked="0"/>
    </xf>
    <xf numFmtId="0" fontId="1" fillId="8" borderId="18" xfId="0" applyFont="1" applyFill="1" applyBorder="1" applyAlignment="1">
      <alignment horizontal="left"/>
    </xf>
    <xf numFmtId="0" fontId="1" fillId="8" borderId="6" xfId="0" applyFont="1" applyFill="1" applyBorder="1" applyAlignment="1">
      <alignment horizontal="left"/>
    </xf>
    <xf numFmtId="0" fontId="1" fillId="5" borderId="18" xfId="0" applyFont="1" applyFill="1" applyBorder="1" applyAlignment="1">
      <alignment horizontal="center"/>
    </xf>
    <xf numFmtId="0" fontId="1" fillId="5" borderId="6" xfId="0" applyFont="1" applyFill="1" applyBorder="1" applyAlignment="1">
      <alignment horizontal="center"/>
    </xf>
    <xf numFmtId="0" fontId="16" fillId="18" borderId="33" xfId="0" applyFont="1" applyFill="1" applyBorder="1" applyAlignment="1" applyProtection="1">
      <alignment horizontal="justify"/>
      <protection hidden="1"/>
    </xf>
    <xf numFmtId="0" fontId="16" fillId="18" borderId="35" xfId="0" applyFont="1" applyFill="1" applyBorder="1" applyAlignment="1" applyProtection="1">
      <alignment horizontal="justify"/>
      <protection hidden="1"/>
    </xf>
    <xf numFmtId="0" fontId="16" fillId="18" borderId="34" xfId="0" applyFont="1" applyFill="1" applyBorder="1" applyAlignment="1" applyProtection="1">
      <alignment horizontal="justify"/>
      <protection hidden="1"/>
    </xf>
    <xf numFmtId="0" fontId="18" fillId="17" borderId="30" xfId="0" applyFont="1" applyFill="1" applyBorder="1" applyAlignment="1">
      <alignment horizontal="center" vertical="center" textRotation="90" wrapText="1"/>
    </xf>
    <xf numFmtId="0" fontId="18" fillId="17" borderId="31" xfId="0" applyFont="1" applyFill="1" applyBorder="1" applyAlignment="1">
      <alignment horizontal="center" vertical="center" textRotation="90"/>
    </xf>
    <xf numFmtId="0" fontId="18" fillId="17" borderId="32" xfId="0" applyFont="1" applyFill="1" applyBorder="1" applyAlignment="1">
      <alignment horizontal="center" vertical="center" textRotation="90"/>
    </xf>
    <xf numFmtId="0" fontId="0" fillId="0" borderId="0" xfId="0" applyAlignment="1">
      <alignment horizontal="center"/>
    </xf>
    <xf numFmtId="0" fontId="1" fillId="0" borderId="0" xfId="0" applyFont="1" applyAlignment="1">
      <alignment horizontal="center"/>
    </xf>
    <xf numFmtId="0" fontId="19" fillId="0" borderId="33" xfId="0" applyFont="1" applyBorder="1" applyAlignment="1">
      <alignment horizontal="center"/>
    </xf>
    <xf numFmtId="0" fontId="19" fillId="0" borderId="35" xfId="0" applyFont="1" applyBorder="1" applyAlignment="1">
      <alignment horizontal="center"/>
    </xf>
    <xf numFmtId="0" fontId="19" fillId="0" borderId="34" xfId="0" applyFont="1" applyBorder="1" applyAlignment="1">
      <alignment horizontal="center"/>
    </xf>
    <xf numFmtId="0" fontId="20" fillId="14" borderId="33" xfId="0" applyFont="1" applyFill="1" applyBorder="1" applyAlignment="1">
      <alignment horizontal="left" wrapText="1"/>
    </xf>
    <xf numFmtId="0" fontId="20" fillId="14" borderId="35" xfId="0" applyFont="1" applyFill="1" applyBorder="1" applyAlignment="1">
      <alignment horizontal="left" wrapText="1"/>
    </xf>
    <xf numFmtId="0" fontId="20" fillId="14" borderId="34" xfId="0" applyFont="1" applyFill="1" applyBorder="1" applyAlignment="1">
      <alignment horizontal="left" wrapText="1"/>
    </xf>
    <xf numFmtId="0" fontId="19" fillId="3" borderId="30" xfId="0" applyFont="1" applyFill="1" applyBorder="1" applyAlignment="1">
      <alignment horizontal="center" vertical="center" textRotation="90"/>
    </xf>
    <xf numFmtId="0" fontId="3" fillId="3" borderId="31" xfId="0" applyFont="1" applyFill="1" applyBorder="1" applyAlignment="1">
      <alignment horizontal="center" vertical="center" textRotation="90"/>
    </xf>
    <xf numFmtId="0" fontId="3" fillId="3" borderId="32" xfId="0" applyFont="1" applyFill="1" applyBorder="1" applyAlignment="1">
      <alignment horizontal="center" vertical="center" textRotation="90"/>
    </xf>
    <xf numFmtId="0" fontId="18" fillId="13" borderId="30" xfId="0" applyFont="1" applyFill="1" applyBorder="1" applyAlignment="1">
      <alignment horizontal="center" vertical="center" textRotation="90" wrapText="1"/>
    </xf>
    <xf numFmtId="0" fontId="3" fillId="13" borderId="31" xfId="0" applyFont="1" applyFill="1" applyBorder="1" applyAlignment="1">
      <alignment horizontal="center" vertical="center" textRotation="90" wrapText="1"/>
    </xf>
    <xf numFmtId="0" fontId="3" fillId="13" borderId="32" xfId="0" applyFont="1" applyFill="1" applyBorder="1" applyAlignment="1">
      <alignment horizontal="center" vertical="center" textRotation="90" wrapText="1"/>
    </xf>
    <xf numFmtId="0" fontId="0" fillId="0" borderId="35" xfId="0" applyBorder="1" applyAlignment="1">
      <alignment horizontal="center"/>
    </xf>
    <xf numFmtId="0" fontId="19" fillId="5" borderId="30" xfId="0" applyFont="1" applyFill="1" applyBorder="1" applyAlignment="1">
      <alignment horizontal="center" vertical="center" textRotation="90"/>
    </xf>
    <xf numFmtId="0" fontId="19" fillId="5" borderId="31" xfId="0" applyFont="1" applyFill="1" applyBorder="1" applyAlignment="1">
      <alignment horizontal="center" vertical="center" textRotation="90"/>
    </xf>
    <xf numFmtId="0" fontId="19" fillId="5" borderId="32" xfId="0" applyFont="1" applyFill="1" applyBorder="1" applyAlignment="1">
      <alignment horizontal="center" vertical="center" textRotation="90"/>
    </xf>
    <xf numFmtId="0" fontId="19" fillId="11" borderId="30" xfId="0" applyFont="1" applyFill="1" applyBorder="1" applyAlignment="1">
      <alignment horizontal="center" vertical="center" textRotation="90"/>
    </xf>
    <xf numFmtId="0" fontId="19" fillId="11" borderId="31" xfId="0" applyFont="1" applyFill="1" applyBorder="1" applyAlignment="1">
      <alignment horizontal="center" vertical="center" textRotation="90"/>
    </xf>
    <xf numFmtId="0" fontId="19" fillId="11" borderId="32" xfId="0" applyFont="1" applyFill="1" applyBorder="1" applyAlignment="1">
      <alignment horizontal="center" vertical="center" textRotation="90"/>
    </xf>
    <xf numFmtId="0" fontId="1" fillId="0" borderId="35" xfId="0" applyFont="1" applyBorder="1" applyAlignment="1">
      <alignment horizontal="center"/>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6" fillId="0" borderId="1" xfId="0" applyFont="1" applyBorder="1" applyAlignment="1">
      <alignment horizontal="left"/>
    </xf>
    <xf numFmtId="0" fontId="1" fillId="0" borderId="1" xfId="0" applyFont="1" applyBorder="1" applyAlignment="1">
      <alignment horizontal="left"/>
    </xf>
    <xf numFmtId="0" fontId="5" fillId="0" borderId="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9" fontId="6" fillId="0" borderId="2" xfId="1" applyFont="1" applyBorder="1" applyAlignment="1">
      <alignment horizontal="center" vertical="center"/>
    </xf>
    <xf numFmtId="9" fontId="6" fillId="0" borderId="4" xfId="1" applyFont="1" applyBorder="1" applyAlignment="1">
      <alignment horizontal="center" vertical="center"/>
    </xf>
    <xf numFmtId="9" fontId="6" fillId="0" borderId="3" xfId="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4" fillId="0" borderId="5" xfId="0" applyFont="1" applyBorder="1"/>
    <xf numFmtId="0" fontId="4" fillId="0" borderId="6" xfId="0" applyFont="1" applyBorder="1"/>
    <xf numFmtId="0" fontId="4" fillId="0" borderId="7" xfId="0" applyFont="1" applyBorder="1"/>
    <xf numFmtId="0" fontId="4" fillId="0" borderId="5" xfId="0" applyFont="1" applyBorder="1" applyAlignment="1">
      <alignment horizontal="justify" wrapText="1"/>
    </xf>
    <xf numFmtId="0" fontId="4" fillId="0" borderId="6" xfId="0" applyFont="1" applyBorder="1" applyAlignment="1">
      <alignment horizontal="justify" wrapText="1"/>
    </xf>
    <xf numFmtId="0" fontId="4" fillId="0" borderId="7" xfId="0" applyFont="1" applyBorder="1" applyAlignment="1">
      <alignment horizontal="justify" wrapText="1"/>
    </xf>
    <xf numFmtId="0" fontId="6" fillId="0" borderId="5" xfId="0" applyFont="1" applyBorder="1" applyAlignment="1">
      <alignment horizontal="justify" wrapText="1"/>
    </xf>
    <xf numFmtId="9" fontId="6" fillId="3" borderId="5" xfId="1" applyFont="1" applyFill="1" applyBorder="1" applyAlignment="1">
      <alignment horizontal="center" vertical="center"/>
    </xf>
    <xf numFmtId="9" fontId="6" fillId="3" borderId="6" xfId="1" applyFont="1" applyFill="1" applyBorder="1" applyAlignment="1">
      <alignment horizontal="center" vertical="center"/>
    </xf>
    <xf numFmtId="9" fontId="6" fillId="3" borderId="7" xfId="1" applyFont="1" applyFill="1" applyBorder="1" applyAlignment="1">
      <alignment horizontal="center" vertical="center"/>
    </xf>
    <xf numFmtId="0" fontId="8" fillId="0" borderId="1" xfId="0" applyFont="1" applyBorder="1" applyAlignment="1">
      <alignment horizontal="left"/>
    </xf>
    <xf numFmtId="0" fontId="4" fillId="0" borderId="1" xfId="0" applyFont="1" applyBorder="1" applyAlignment="1">
      <alignment horizontal="left"/>
    </xf>
    <xf numFmtId="0" fontId="0" fillId="0" borderId="1" xfId="0" applyBorder="1" applyAlignment="1">
      <alignment horizontal="left"/>
    </xf>
    <xf numFmtId="0" fontId="6" fillId="0" borderId="1" xfId="0" applyFont="1" applyBorder="1" applyAlignment="1">
      <alignment horizontal="left" wrapText="1"/>
    </xf>
    <xf numFmtId="0" fontId="4" fillId="0" borderId="1" xfId="0" applyFont="1" applyBorder="1" applyAlignment="1">
      <alignment horizontal="left" wrapText="1"/>
    </xf>
    <xf numFmtId="0" fontId="11" fillId="0" borderId="16" xfId="0" applyFont="1" applyBorder="1" applyAlignment="1">
      <alignment horizontal="center"/>
    </xf>
    <xf numFmtId="0" fontId="11" fillId="0" borderId="2" xfId="0" applyFont="1" applyBorder="1" applyAlignment="1">
      <alignment horizontal="center"/>
    </xf>
    <xf numFmtId="0" fontId="11" fillId="0" borderId="1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 fillId="0" borderId="12" xfId="0" applyFont="1" applyBorder="1" applyAlignment="1">
      <alignment horizontal="center" vertical="center" textRotation="90"/>
    </xf>
    <xf numFmtId="0" fontId="1" fillId="0" borderId="15" xfId="0" applyFont="1" applyBorder="1" applyAlignment="1">
      <alignment horizontal="center" vertical="center" textRotation="90"/>
    </xf>
    <xf numFmtId="0" fontId="0" fillId="0" borderId="34" xfId="0"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11" fillId="0" borderId="11" xfId="0" applyFont="1" applyBorder="1" applyAlignment="1">
      <alignment horizontal="left"/>
    </xf>
    <xf numFmtId="0" fontId="11" fillId="0" borderId="1" xfId="0" applyFont="1" applyBorder="1" applyAlignment="1">
      <alignment horizontal="left"/>
    </xf>
    <xf numFmtId="0" fontId="11" fillId="0" borderId="12" xfId="0" applyFont="1" applyBorder="1" applyAlignment="1">
      <alignment horizontal="left"/>
    </xf>
    <xf numFmtId="9" fontId="6" fillId="0" borderId="11" xfId="1" applyFont="1" applyBorder="1" applyAlignment="1">
      <alignment horizontal="center" vertical="center" textRotation="90" wrapText="1"/>
    </xf>
    <xf numFmtId="9" fontId="6" fillId="0" borderId="11" xfId="1" applyFont="1" applyBorder="1" applyAlignment="1">
      <alignment horizontal="center" vertical="center" textRotation="90"/>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1" xfId="0" applyFont="1" applyBorder="1" applyAlignment="1">
      <alignment horizontal="center" vertical="center" textRotation="90" wrapText="1"/>
    </xf>
    <xf numFmtId="0" fontId="0" fillId="0" borderId="11" xfId="0" applyBorder="1" applyAlignment="1">
      <alignment horizontal="center" vertical="center" textRotation="90" wrapText="1"/>
    </xf>
    <xf numFmtId="9" fontId="6" fillId="2" borderId="18" xfId="1" applyFont="1" applyFill="1" applyBorder="1" applyAlignment="1">
      <alignment horizontal="center" vertical="center"/>
    </xf>
    <xf numFmtId="9" fontId="6" fillId="2" borderId="6" xfId="1" applyFont="1" applyFill="1" applyBorder="1" applyAlignment="1">
      <alignment horizontal="center" vertical="center"/>
    </xf>
    <xf numFmtId="9" fontId="6" fillId="2" borderId="19" xfId="1" applyFont="1" applyFill="1" applyBorder="1" applyAlignment="1">
      <alignment horizontal="center" vertical="center"/>
    </xf>
    <xf numFmtId="0" fontId="7" fillId="0" borderId="1" xfId="0"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horizontal="justify"/>
    </xf>
    <xf numFmtId="9" fontId="6" fillId="2" borderId="20" xfId="1" applyFont="1" applyFill="1" applyBorder="1" applyAlignment="1">
      <alignment horizontal="center" vertical="center"/>
    </xf>
    <xf numFmtId="9" fontId="6" fillId="2" borderId="21" xfId="1" applyFont="1" applyFill="1" applyBorder="1" applyAlignment="1">
      <alignment horizontal="center" vertical="center"/>
    </xf>
    <xf numFmtId="9" fontId="6" fillId="2" borderId="22" xfId="1" applyFont="1" applyFill="1" applyBorder="1" applyAlignment="1">
      <alignment horizontal="center" vertic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9FD7-5B4A-438F-8271-037748EB19D9}">
  <dimension ref="A1:D85"/>
  <sheetViews>
    <sheetView topLeftCell="A81" zoomScale="208" zoomScaleNormal="208" workbookViewId="0">
      <selection activeCell="D83" sqref="D83"/>
    </sheetView>
  </sheetViews>
  <sheetFormatPr defaultRowHeight="14.4" x14ac:dyDescent="0.3"/>
  <cols>
    <col min="1" max="1" width="18.109375" customWidth="1"/>
  </cols>
  <sheetData>
    <row r="1" spans="1:3" ht="15" thickBot="1" x14ac:dyDescent="0.35">
      <c r="A1" t="s">
        <v>196</v>
      </c>
      <c r="B1" s="148">
        <f>Tutti!L4</f>
        <v>1</v>
      </c>
    </row>
    <row r="2" spans="1:3" x14ac:dyDescent="0.3">
      <c r="A2" s="40" t="s">
        <v>157</v>
      </c>
      <c r="B2" s="41" t="s">
        <v>130</v>
      </c>
    </row>
    <row r="3" spans="1:3" x14ac:dyDescent="0.3">
      <c r="A3" s="42"/>
      <c r="B3" s="39"/>
    </row>
    <row r="4" spans="1:3" x14ac:dyDescent="0.3">
      <c r="A4" s="42"/>
      <c r="B4" s="89">
        <f>Tutti!E18</f>
        <v>0</v>
      </c>
    </row>
    <row r="5" spans="1:3" x14ac:dyDescent="0.3">
      <c r="A5" s="42" t="s">
        <v>131</v>
      </c>
      <c r="B5" s="39">
        <f>IF(B4&lt;10,2000,IF(B4&lt;20, 1800,1500))</f>
        <v>2000</v>
      </c>
    </row>
    <row r="6" spans="1:3" x14ac:dyDescent="0.3">
      <c r="A6" s="42" t="s">
        <v>132</v>
      </c>
      <c r="B6" s="39">
        <f>B5*B4*B1</f>
        <v>0</v>
      </c>
      <c r="C6" s="39">
        <f>Tutti!I18</f>
        <v>0</v>
      </c>
    </row>
    <row r="7" spans="1:3" x14ac:dyDescent="0.3">
      <c r="A7" s="42" t="s">
        <v>1</v>
      </c>
      <c r="B7" s="39">
        <v>0.35499999999999998</v>
      </c>
    </row>
    <row r="8" spans="1:3" x14ac:dyDescent="0.3">
      <c r="A8" s="42" t="s">
        <v>3</v>
      </c>
      <c r="B8" s="39">
        <f>IF(B6&lt;25000,0.03+10/(25000^0.4),0.03+10/(B6^0.4))</f>
        <v>0.20411011265922477</v>
      </c>
      <c r="C8" s="39">
        <f>IF(C6&lt;25000,0.03+10/(25000^0.4),0.03+10/(C6^0.4))</f>
        <v>0.20411011265922477</v>
      </c>
    </row>
    <row r="9" spans="1:3" ht="15" thickBot="1" x14ac:dyDescent="0.35">
      <c r="A9" s="44" t="s">
        <v>4</v>
      </c>
      <c r="B9" s="55">
        <f>B6*B7*B8*1.25</f>
        <v>0</v>
      </c>
      <c r="C9" s="55">
        <f>C6*B7*B8*1.25</f>
        <v>0</v>
      </c>
    </row>
    <row r="10" spans="1:3" ht="15" thickBot="1" x14ac:dyDescent="0.35"/>
    <row r="11" spans="1:3" x14ac:dyDescent="0.3">
      <c r="A11" s="45" t="s">
        <v>134</v>
      </c>
      <c r="B11" s="46" t="s">
        <v>133</v>
      </c>
    </row>
    <row r="12" spans="1:3" x14ac:dyDescent="0.3">
      <c r="A12" s="47"/>
      <c r="B12" s="91">
        <f>Tutti!E21</f>
        <v>0</v>
      </c>
    </row>
    <row r="13" spans="1:3" x14ac:dyDescent="0.3">
      <c r="A13" s="47" t="s">
        <v>159</v>
      </c>
      <c r="B13" s="48">
        <f>IF(B12=0,0,IF(B12&lt;10000,1,INT(B12/10000+0.9)))</f>
        <v>0</v>
      </c>
    </row>
    <row r="14" spans="1:3" x14ac:dyDescent="0.3">
      <c r="A14" s="47" t="s">
        <v>158</v>
      </c>
      <c r="B14" s="48">
        <f>B13*5000</f>
        <v>0</v>
      </c>
    </row>
    <row r="15" spans="1:3" x14ac:dyDescent="0.3">
      <c r="A15" s="47" t="s">
        <v>135</v>
      </c>
      <c r="B15" s="48">
        <v>200</v>
      </c>
    </row>
    <row r="16" spans="1:3" x14ac:dyDescent="0.3">
      <c r="A16" s="47" t="s">
        <v>136</v>
      </c>
      <c r="B16" s="48">
        <f>B12/20*B15</f>
        <v>0</v>
      </c>
    </row>
    <row r="17" spans="1:4" x14ac:dyDescent="0.3">
      <c r="A17" s="50" t="s">
        <v>137</v>
      </c>
      <c r="B17" s="51">
        <f>(B16+B14)*B1</f>
        <v>0</v>
      </c>
      <c r="C17" s="48">
        <f>Tutti!I21</f>
        <v>0</v>
      </c>
    </row>
    <row r="18" spans="1:4" x14ac:dyDescent="0.3">
      <c r="A18" s="47" t="s">
        <v>1</v>
      </c>
      <c r="B18" s="48">
        <v>0.35499999999999998</v>
      </c>
    </row>
    <row r="19" spans="1:4" x14ac:dyDescent="0.3">
      <c r="A19" s="47" t="s">
        <v>3</v>
      </c>
      <c r="B19" s="48">
        <f>IF(B17&lt;25000,0.03+10/(25000^0.4),0.03+10/(B17^0.4))</f>
        <v>0.20411011265922477</v>
      </c>
      <c r="C19" s="48">
        <f>IF(C17&lt;25000,0.03+10/(25000^0.4),0.03+10/(C17^0.4))</f>
        <v>0.20411011265922477</v>
      </c>
    </row>
    <row r="20" spans="1:4" ht="15" thickBot="1" x14ac:dyDescent="0.35">
      <c r="A20" s="49" t="s">
        <v>4</v>
      </c>
      <c r="B20" s="54">
        <f>B17*B18*B19*1.25</f>
        <v>0</v>
      </c>
      <c r="C20" s="54">
        <f>C17*B18*C19*1.25</f>
        <v>0</v>
      </c>
    </row>
    <row r="21" spans="1:4" ht="15" thickBot="1" x14ac:dyDescent="0.35"/>
    <row r="22" spans="1:4" x14ac:dyDescent="0.3">
      <c r="A22" s="45" t="s">
        <v>138</v>
      </c>
      <c r="B22" s="46" t="s">
        <v>133</v>
      </c>
    </row>
    <row r="23" spans="1:4" x14ac:dyDescent="0.3">
      <c r="A23" s="47"/>
      <c r="B23" s="91">
        <f>Tutti!E24</f>
        <v>0</v>
      </c>
    </row>
    <row r="24" spans="1:4" x14ac:dyDescent="0.3">
      <c r="A24" s="47" t="s">
        <v>159</v>
      </c>
      <c r="B24" s="48">
        <f>IF(B23=0,0,IF(B23&lt;10000,1,INT(B23/10000+0.9)))</f>
        <v>0</v>
      </c>
    </row>
    <row r="25" spans="1:4" x14ac:dyDescent="0.3">
      <c r="A25" s="47" t="s">
        <v>158</v>
      </c>
      <c r="B25" s="48">
        <f>B24*5000</f>
        <v>0</v>
      </c>
    </row>
    <row r="26" spans="1:4" x14ac:dyDescent="0.3">
      <c r="A26" s="47" t="s">
        <v>135</v>
      </c>
      <c r="B26" s="48">
        <v>200</v>
      </c>
    </row>
    <row r="27" spans="1:4" x14ac:dyDescent="0.3">
      <c r="A27" s="47" t="s">
        <v>136</v>
      </c>
      <c r="B27" s="48">
        <f>B23/12*B26</f>
        <v>0</v>
      </c>
    </row>
    <row r="28" spans="1:4" x14ac:dyDescent="0.3">
      <c r="A28" s="50" t="s">
        <v>137</v>
      </c>
      <c r="B28" s="53">
        <f>(B27+B25)*B1</f>
        <v>0</v>
      </c>
      <c r="C28" s="92">
        <f>Tutti!I24</f>
        <v>0</v>
      </c>
    </row>
    <row r="29" spans="1:4" x14ac:dyDescent="0.3">
      <c r="A29" s="47" t="s">
        <v>1</v>
      </c>
      <c r="B29" s="48">
        <v>0.35499999999999998</v>
      </c>
    </row>
    <row r="30" spans="1:4" x14ac:dyDescent="0.3">
      <c r="A30" s="47" t="s">
        <v>3</v>
      </c>
      <c r="B30" s="48">
        <f>IF(B28&lt;25000,0.03+10/(25000^0.4),0.03+10/(B28^0.4))</f>
        <v>0.20411011265922477</v>
      </c>
      <c r="C30" s="48">
        <f>IF(C28&lt;25000,0.03+10/(25000^0.4),0.03+10/(C28^0.4))</f>
        <v>0.20411011265922477</v>
      </c>
      <c r="D30" s="93"/>
    </row>
    <row r="31" spans="1:4" ht="15" thickBot="1" x14ac:dyDescent="0.35">
      <c r="A31" s="49" t="s">
        <v>4</v>
      </c>
      <c r="B31" s="54">
        <f>B28*B29*B30*1.25</f>
        <v>0</v>
      </c>
      <c r="C31" s="54">
        <f>C28*B29*C30*1.25</f>
        <v>0</v>
      </c>
    </row>
    <row r="32" spans="1:4" ht="15" thickBot="1" x14ac:dyDescent="0.35"/>
    <row r="33" spans="1:3" x14ac:dyDescent="0.3">
      <c r="A33" s="45" t="s">
        <v>139</v>
      </c>
      <c r="B33" s="46" t="s">
        <v>133</v>
      </c>
    </row>
    <row r="34" spans="1:3" x14ac:dyDescent="0.3">
      <c r="A34" s="47"/>
      <c r="B34" s="91">
        <f>Tutti!E27</f>
        <v>0</v>
      </c>
    </row>
    <row r="35" spans="1:3" x14ac:dyDescent="0.3">
      <c r="A35" s="47" t="s">
        <v>159</v>
      </c>
      <c r="B35" s="48">
        <f>IF(B34=0,0,IF(B34&lt;10000,1,INT(B34/10000+0.9)))</f>
        <v>0</v>
      </c>
    </row>
    <row r="36" spans="1:3" x14ac:dyDescent="0.3">
      <c r="A36" s="47" t="s">
        <v>158</v>
      </c>
      <c r="B36" s="48">
        <f>B35*5000</f>
        <v>0</v>
      </c>
    </row>
    <row r="37" spans="1:3" x14ac:dyDescent="0.3">
      <c r="A37" s="47" t="s">
        <v>135</v>
      </c>
      <c r="B37" s="48">
        <v>200</v>
      </c>
    </row>
    <row r="38" spans="1:3" x14ac:dyDescent="0.3">
      <c r="A38" s="47" t="s">
        <v>136</v>
      </c>
      <c r="B38" s="48">
        <f>B34/9*B37</f>
        <v>0</v>
      </c>
    </row>
    <row r="39" spans="1:3" x14ac:dyDescent="0.3">
      <c r="A39" s="50" t="s">
        <v>137</v>
      </c>
      <c r="B39" s="51">
        <f>(B38+B36)*B1</f>
        <v>0</v>
      </c>
      <c r="C39" s="92">
        <f>Tutti!I27</f>
        <v>0</v>
      </c>
    </row>
    <row r="40" spans="1:3" x14ac:dyDescent="0.3">
      <c r="A40" s="47" t="s">
        <v>1</v>
      </c>
      <c r="B40" s="48">
        <v>0.35499999999999998</v>
      </c>
    </row>
    <row r="41" spans="1:3" x14ac:dyDescent="0.3">
      <c r="A41" s="47" t="s">
        <v>3</v>
      </c>
      <c r="B41" s="48">
        <f>IF(B39&lt;25000,0.03+10/(25000^0.4),0.03+10/(B39^0.4))</f>
        <v>0.20411011265922477</v>
      </c>
      <c r="C41" s="48">
        <f>IF(C39&lt;25000,0.03+10/(25000^0.4),0.03+10/(C39^0.4))</f>
        <v>0.20411011265922477</v>
      </c>
    </row>
    <row r="42" spans="1:3" ht="15" thickBot="1" x14ac:dyDescent="0.35">
      <c r="A42" s="49" t="s">
        <v>4</v>
      </c>
      <c r="B42" s="54">
        <f>B39*B40*B41*1.25</f>
        <v>0</v>
      </c>
      <c r="C42" s="54">
        <f>C39*B40*C41*1.25</f>
        <v>0</v>
      </c>
    </row>
    <row r="43" spans="1:3" ht="15" thickBot="1" x14ac:dyDescent="0.35"/>
    <row r="44" spans="1:3" x14ac:dyDescent="0.3">
      <c r="A44" s="45" t="s">
        <v>140</v>
      </c>
      <c r="B44" s="46" t="s">
        <v>133</v>
      </c>
    </row>
    <row r="45" spans="1:3" x14ac:dyDescent="0.3">
      <c r="A45" s="47"/>
      <c r="B45" s="91">
        <f>Tutti!E30</f>
        <v>0</v>
      </c>
    </row>
    <row r="46" spans="1:3" x14ac:dyDescent="0.3">
      <c r="A46" s="47" t="s">
        <v>159</v>
      </c>
      <c r="B46" s="48">
        <f>IF(B45=0,0,IF(B45&lt;10000,1,INT(B45/10000+0.9)))</f>
        <v>0</v>
      </c>
    </row>
    <row r="47" spans="1:3" x14ac:dyDescent="0.3">
      <c r="A47" s="47" t="s">
        <v>158</v>
      </c>
      <c r="B47" s="48">
        <f>B46*5000</f>
        <v>0</v>
      </c>
    </row>
    <row r="48" spans="1:3" x14ac:dyDescent="0.3">
      <c r="A48" s="47" t="s">
        <v>135</v>
      </c>
      <c r="B48" s="48">
        <v>250</v>
      </c>
    </row>
    <row r="49" spans="1:4" x14ac:dyDescent="0.3">
      <c r="A49" s="47" t="s">
        <v>136</v>
      </c>
      <c r="B49" s="52">
        <f>B45/9*B48</f>
        <v>0</v>
      </c>
    </row>
    <row r="50" spans="1:4" x14ac:dyDescent="0.3">
      <c r="A50" s="50" t="s">
        <v>137</v>
      </c>
      <c r="B50" s="52">
        <f>(B49+B47)*B1</f>
        <v>0</v>
      </c>
      <c r="C50" s="92">
        <f>Tutti!I30</f>
        <v>0</v>
      </c>
    </row>
    <row r="51" spans="1:4" x14ac:dyDescent="0.3">
      <c r="A51" s="47" t="s">
        <v>1</v>
      </c>
      <c r="B51" s="48">
        <v>0.35499999999999998</v>
      </c>
    </row>
    <row r="52" spans="1:4" x14ac:dyDescent="0.3">
      <c r="A52" s="47" t="s">
        <v>3</v>
      </c>
      <c r="B52" s="48">
        <f>IF(B50&lt;25000,0.03+10/(25000^0.4),0.03+10/(B50^0.4))</f>
        <v>0.20411011265922477</v>
      </c>
      <c r="C52" s="48">
        <f>IF(C50&lt;25000,0.03+10/(25000^0.4),0.03+10/(C50^0.4))</f>
        <v>0.20411011265922477</v>
      </c>
    </row>
    <row r="53" spans="1:4" ht="15" thickBot="1" x14ac:dyDescent="0.35">
      <c r="A53" s="49" t="s">
        <v>4</v>
      </c>
      <c r="B53" s="54">
        <f>B50*B51*B52*1.25</f>
        <v>0</v>
      </c>
      <c r="C53" s="54">
        <f>C50*B51*C52*1.25</f>
        <v>0</v>
      </c>
    </row>
    <row r="54" spans="1:4" ht="15" thickBot="1" x14ac:dyDescent="0.35"/>
    <row r="55" spans="1:4" x14ac:dyDescent="0.3">
      <c r="A55" s="45" t="s">
        <v>141</v>
      </c>
      <c r="B55" s="46" t="s">
        <v>203</v>
      </c>
    </row>
    <row r="56" spans="1:4" x14ac:dyDescent="0.3">
      <c r="A56" s="47"/>
      <c r="B56" s="91">
        <f>Tutti!E33</f>
        <v>0</v>
      </c>
    </row>
    <row r="57" spans="1:4" x14ac:dyDescent="0.3">
      <c r="A57" s="47" t="s">
        <v>135</v>
      </c>
      <c r="B57" s="48">
        <v>100</v>
      </c>
    </row>
    <row r="58" spans="1:4" x14ac:dyDescent="0.3">
      <c r="A58" s="47" t="s">
        <v>136</v>
      </c>
      <c r="B58" s="52">
        <f>B56*B57*B1</f>
        <v>0</v>
      </c>
      <c r="C58" s="92">
        <f>Tutti!I33</f>
        <v>0</v>
      </c>
    </row>
    <row r="59" spans="1:4" x14ac:dyDescent="0.3">
      <c r="A59" s="47" t="s">
        <v>1</v>
      </c>
      <c r="B59" s="48">
        <v>0.35499999999999998</v>
      </c>
    </row>
    <row r="60" spans="1:4" x14ac:dyDescent="0.3">
      <c r="A60" s="47" t="s">
        <v>3</v>
      </c>
      <c r="B60" s="48">
        <f>IF(B58&lt;25000,0.03+10/(25000^0.4),0.03+10/(B58^0.4))</f>
        <v>0.20411011265922477</v>
      </c>
      <c r="C60" s="48">
        <f>IF(C58&lt;25000,0.03+10/(25000^0.4),0.03+10/(C58^0.4))</f>
        <v>0.20411011265922477</v>
      </c>
    </row>
    <row r="61" spans="1:4" ht="15" thickBot="1" x14ac:dyDescent="0.35">
      <c r="A61" s="49" t="s">
        <v>4</v>
      </c>
      <c r="B61" s="54">
        <f>B58*B59*B60*1.25</f>
        <v>0</v>
      </c>
      <c r="C61" s="54">
        <f>C58*B59*C60*1.25</f>
        <v>0</v>
      </c>
    </row>
    <row r="62" spans="1:4" ht="15" thickBot="1" x14ac:dyDescent="0.35"/>
    <row r="63" spans="1:4" ht="16.2" x14ac:dyDescent="0.3">
      <c r="A63" s="164" t="s">
        <v>211</v>
      </c>
      <c r="B63" s="158" t="s">
        <v>216</v>
      </c>
    </row>
    <row r="64" spans="1:4" x14ac:dyDescent="0.3">
      <c r="A64" s="157" t="s">
        <v>205</v>
      </c>
      <c r="B64" s="91">
        <f>Tutti!E36</f>
        <v>0</v>
      </c>
      <c r="D64" s="165"/>
    </row>
    <row r="65" spans="1:4" x14ac:dyDescent="0.3">
      <c r="A65" s="157"/>
      <c r="B65" s="159"/>
    </row>
    <row r="66" spans="1:4" x14ac:dyDescent="0.3">
      <c r="A66" s="157" t="s">
        <v>132</v>
      </c>
      <c r="B66" s="160">
        <f>IF(B64&lt;50,0,IF(B64=50,77,IF(B64=450,77+0.185*(B64-50),77+0.24*(B64-50))))*1000</f>
        <v>0</v>
      </c>
      <c r="C66" s="163">
        <f>Tutti!I36</f>
        <v>0</v>
      </c>
    </row>
    <row r="67" spans="1:4" x14ac:dyDescent="0.3">
      <c r="A67" s="157" t="s">
        <v>1</v>
      </c>
      <c r="B67" s="159">
        <v>0.35499999999999998</v>
      </c>
    </row>
    <row r="68" spans="1:4" x14ac:dyDescent="0.3">
      <c r="A68" s="157" t="s">
        <v>3</v>
      </c>
      <c r="B68" s="159">
        <f>IF(B66&lt;25000,0.03+10/(25000^0.4),0.03+10/(B66^0.4))</f>
        <v>0.20411011265922477</v>
      </c>
      <c r="C68" s="159">
        <f>IF(C66&lt;25000,0.03+10/(25000^0.4),0.03+10/(C66^0.4))</f>
        <v>0.20411011265922477</v>
      </c>
    </row>
    <row r="69" spans="1:4" ht="15" thickBot="1" x14ac:dyDescent="0.35">
      <c r="A69" s="161" t="s">
        <v>4</v>
      </c>
      <c r="B69" s="162">
        <f>B66*B67*B68*1.25</f>
        <v>0</v>
      </c>
      <c r="C69" s="162">
        <f>C66*B67*C68*1.25</f>
        <v>0</v>
      </c>
    </row>
    <row r="70" spans="1:4" ht="15" thickBot="1" x14ac:dyDescent="0.35"/>
    <row r="71" spans="1:4" ht="16.2" x14ac:dyDescent="0.3">
      <c r="A71" s="156" t="s">
        <v>211</v>
      </c>
      <c r="B71" s="158" t="s">
        <v>215</v>
      </c>
    </row>
    <row r="72" spans="1:4" x14ac:dyDescent="0.3">
      <c r="A72" s="157" t="s">
        <v>206</v>
      </c>
      <c r="B72" s="91">
        <f>Tutti!E39</f>
        <v>0</v>
      </c>
      <c r="D72" s="165"/>
    </row>
    <row r="73" spans="1:4" x14ac:dyDescent="0.3">
      <c r="A73" s="157"/>
      <c r="B73" s="159"/>
    </row>
    <row r="74" spans="1:4" x14ac:dyDescent="0.3">
      <c r="A74" s="157" t="s">
        <v>132</v>
      </c>
      <c r="B74" s="160">
        <f>IF(B72&lt;50,0,IF(B72=50,80,IF(B72=450,80+0.185*(B72-50),80+0.24*(B72-50))))*1000</f>
        <v>0</v>
      </c>
      <c r="C74" s="163">
        <f>Tutti!I39</f>
        <v>0</v>
      </c>
    </row>
    <row r="75" spans="1:4" x14ac:dyDescent="0.3">
      <c r="A75" s="157" t="s">
        <v>1</v>
      </c>
      <c r="B75" s="159">
        <v>0.35499999999999998</v>
      </c>
    </row>
    <row r="76" spans="1:4" x14ac:dyDescent="0.3">
      <c r="A76" s="157" t="s">
        <v>3</v>
      </c>
      <c r="B76" s="159">
        <f>IF(B74&lt;25000,0.03+10/(25000^0.4),0.03+10/(B74^0.4))</f>
        <v>0.20411011265922477</v>
      </c>
      <c r="C76" s="159">
        <f>IF(C74&lt;25000,0.03+10/(25000^0.4),0.03+10/(C74^0.4))</f>
        <v>0.20411011265922477</v>
      </c>
    </row>
    <row r="77" spans="1:4" ht="15" thickBot="1" x14ac:dyDescent="0.35">
      <c r="A77" s="161" t="s">
        <v>4</v>
      </c>
      <c r="B77" s="162">
        <f>B74*B75*B76*1.25</f>
        <v>0</v>
      </c>
      <c r="C77" s="162">
        <f>C74*B75*C76*1.25</f>
        <v>0</v>
      </c>
    </row>
    <row r="78" spans="1:4" ht="15" thickBot="1" x14ac:dyDescent="0.35"/>
    <row r="79" spans="1:4" ht="16.2" x14ac:dyDescent="0.3">
      <c r="A79" s="156" t="s">
        <v>207</v>
      </c>
      <c r="B79" s="158" t="s">
        <v>214</v>
      </c>
    </row>
    <row r="80" spans="1:4" x14ac:dyDescent="0.3">
      <c r="A80" s="157" t="s">
        <v>208</v>
      </c>
      <c r="B80" s="91">
        <f>Tutti!E42</f>
        <v>0</v>
      </c>
      <c r="D80" s="165"/>
    </row>
    <row r="81" spans="1:3" x14ac:dyDescent="0.3">
      <c r="A81" s="157"/>
      <c r="B81" s="159"/>
    </row>
    <row r="82" spans="1:3" x14ac:dyDescent="0.3">
      <c r="A82" s="157" t="s">
        <v>132</v>
      </c>
      <c r="B82" s="160">
        <f>IF(B80&lt;100,0,IF(B80=100,50,IF(B80=500,87,50+0.092*(B80-100))))*1000</f>
        <v>0</v>
      </c>
      <c r="C82" s="163">
        <f>Tutti!I42</f>
        <v>0</v>
      </c>
    </row>
    <row r="83" spans="1:3" x14ac:dyDescent="0.3">
      <c r="A83" s="157" t="s">
        <v>1</v>
      </c>
      <c r="B83" s="159">
        <v>0.35499999999999998</v>
      </c>
    </row>
    <row r="84" spans="1:3" x14ac:dyDescent="0.3">
      <c r="A84" s="157" t="s">
        <v>3</v>
      </c>
      <c r="B84" s="159">
        <f>IF(B82&lt;25000,0.03+10/(25000^0.4),0.03+10/(B82^0.4))</f>
        <v>0.20411011265922477</v>
      </c>
      <c r="C84" s="159">
        <f>IF(C82&lt;25000,0.03+10/(25000^0.4),0.03+10/(C82^0.4))</f>
        <v>0.20411011265922477</v>
      </c>
    </row>
    <row r="85" spans="1:3" ht="15" thickBot="1" x14ac:dyDescent="0.35">
      <c r="A85" s="161" t="s">
        <v>4</v>
      </c>
      <c r="B85" s="162">
        <f>B82*B83*B84*1.25</f>
        <v>0</v>
      </c>
      <c r="C85" s="162">
        <f>C82*B83*C84*1.25</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F4CE-3034-4E2B-B57B-57205539247F}">
  <dimension ref="A1:C82"/>
  <sheetViews>
    <sheetView topLeftCell="A20" workbookViewId="0">
      <selection activeCell="B27" sqref="B27"/>
    </sheetView>
  </sheetViews>
  <sheetFormatPr defaultRowHeight="14.4" x14ac:dyDescent="0.3"/>
  <cols>
    <col min="1" max="1" width="16.33203125" customWidth="1"/>
    <col min="4" max="4" width="12.6640625" customWidth="1"/>
  </cols>
  <sheetData>
    <row r="1" spans="1:3" ht="15" thickBot="1" x14ac:dyDescent="0.35">
      <c r="A1" s="146" t="s">
        <v>196</v>
      </c>
      <c r="B1" s="152">
        <f>Tutti!L4</f>
        <v>1</v>
      </c>
    </row>
    <row r="2" spans="1:3" x14ac:dyDescent="0.3">
      <c r="A2" s="56" t="s">
        <v>173</v>
      </c>
      <c r="B2" s="57" t="s">
        <v>130</v>
      </c>
    </row>
    <row r="3" spans="1:3" x14ac:dyDescent="0.3">
      <c r="A3" s="96" t="s">
        <v>174</v>
      </c>
      <c r="B3" s="89">
        <f>Tutti!E45</f>
        <v>0</v>
      </c>
    </row>
    <row r="4" spans="1:3" x14ac:dyDescent="0.3">
      <c r="A4" s="59" t="s">
        <v>144</v>
      </c>
      <c r="B4" s="58">
        <v>500</v>
      </c>
    </row>
    <row r="5" spans="1:3" x14ac:dyDescent="0.3">
      <c r="A5" s="59" t="s">
        <v>172</v>
      </c>
      <c r="B5" s="58">
        <f>B4*B3*B1</f>
        <v>0</v>
      </c>
      <c r="C5" s="94">
        <f>Tutti!I45</f>
        <v>0</v>
      </c>
    </row>
    <row r="6" spans="1:3" x14ac:dyDescent="0.3">
      <c r="A6" s="59" t="s">
        <v>1</v>
      </c>
      <c r="B6" s="58">
        <v>0.35199999999999998</v>
      </c>
    </row>
    <row r="7" spans="1:3" x14ac:dyDescent="0.3">
      <c r="A7" s="59" t="s">
        <v>3</v>
      </c>
      <c r="B7" s="58">
        <f>IF(B5&lt;25000,0.03+10/(25000^0.4),0.03+10/(B5^0.4))</f>
        <v>0.20411011265922477</v>
      </c>
      <c r="C7" s="39">
        <f>IF(C5&lt;25000,0.03+10/(25000^0.4),0.03+10/(C5^0.4))</f>
        <v>0.20411011265922477</v>
      </c>
    </row>
    <row r="8" spans="1:3" ht="15" thickBot="1" x14ac:dyDescent="0.35">
      <c r="A8" s="60" t="s">
        <v>4</v>
      </c>
      <c r="B8" s="61">
        <f>B5*B6*B7*1.25</f>
        <v>0</v>
      </c>
      <c r="C8" s="55">
        <f>C5*B6*C7*1.25</f>
        <v>0</v>
      </c>
    </row>
    <row r="9" spans="1:3" ht="15" thickBot="1" x14ac:dyDescent="0.35"/>
    <row r="10" spans="1:3" x14ac:dyDescent="0.3">
      <c r="A10" s="40" t="s">
        <v>142</v>
      </c>
      <c r="B10" s="41" t="s">
        <v>133</v>
      </c>
    </row>
    <row r="11" spans="1:3" x14ac:dyDescent="0.3">
      <c r="A11" s="42"/>
      <c r="B11" s="91">
        <f>Tutti!E48</f>
        <v>0</v>
      </c>
    </row>
    <row r="12" spans="1:3" x14ac:dyDescent="0.3">
      <c r="A12" s="42" t="s">
        <v>144</v>
      </c>
      <c r="B12" s="39">
        <f>IF(B11&lt;10,200,IF(B11&lt;100, 100,75))</f>
        <v>200</v>
      </c>
    </row>
    <row r="13" spans="1:3" x14ac:dyDescent="0.3">
      <c r="A13" s="42" t="s">
        <v>132</v>
      </c>
      <c r="B13" s="39">
        <f>B12*B11*B1</f>
        <v>0</v>
      </c>
      <c r="C13" s="94">
        <f>Tutti!I48</f>
        <v>0</v>
      </c>
    </row>
    <row r="14" spans="1:3" x14ac:dyDescent="0.3">
      <c r="A14" s="42" t="s">
        <v>1</v>
      </c>
      <c r="B14" s="39">
        <v>0.35199999999999998</v>
      </c>
    </row>
    <row r="15" spans="1:3" x14ac:dyDescent="0.3">
      <c r="A15" s="42" t="s">
        <v>3</v>
      </c>
      <c r="B15" s="39">
        <f>IF(B13&lt;25000,0.03+10/(25000^0.4),0.03+10/(B13^0.4))</f>
        <v>0.20411011265922477</v>
      </c>
      <c r="C15" s="39">
        <f>IF(C13&lt;25000,0.03+10/(25000^0.4),0.03+10/(C13^0.4))</f>
        <v>0.20411011265922477</v>
      </c>
    </row>
    <row r="16" spans="1:3" ht="15" thickBot="1" x14ac:dyDescent="0.35">
      <c r="A16" s="44" t="s">
        <v>4</v>
      </c>
      <c r="B16" s="55">
        <f>B13*B14*B15*1.25</f>
        <v>0</v>
      </c>
      <c r="C16" s="55">
        <f>C13*B14*C15*1.25</f>
        <v>0</v>
      </c>
    </row>
    <row r="17" spans="1:3" ht="15" thickBot="1" x14ac:dyDescent="0.35"/>
    <row r="18" spans="1:3" x14ac:dyDescent="0.3">
      <c r="A18" s="45" t="s">
        <v>143</v>
      </c>
      <c r="B18" s="46" t="s">
        <v>133</v>
      </c>
    </row>
    <row r="19" spans="1:3" x14ac:dyDescent="0.3">
      <c r="A19" s="47"/>
      <c r="B19" s="91">
        <f>Tutti!E51</f>
        <v>0</v>
      </c>
    </row>
    <row r="20" spans="1:3" x14ac:dyDescent="0.3">
      <c r="A20" s="47" t="s">
        <v>144</v>
      </c>
      <c r="B20" s="48">
        <f>IF(B19=0,0,IF(B19&lt;100,200,150))</f>
        <v>0</v>
      </c>
    </row>
    <row r="21" spans="1:3" x14ac:dyDescent="0.3">
      <c r="A21" s="47" t="s">
        <v>145</v>
      </c>
      <c r="B21" s="48">
        <f>B20*B19*B1</f>
        <v>0</v>
      </c>
      <c r="C21" s="94">
        <f>Tutti!I51</f>
        <v>0</v>
      </c>
    </row>
    <row r="22" spans="1:3" x14ac:dyDescent="0.3">
      <c r="A22" s="47" t="s">
        <v>1</v>
      </c>
      <c r="B22" s="48">
        <v>0.35199999999999998</v>
      </c>
    </row>
    <row r="23" spans="1:3" x14ac:dyDescent="0.3">
      <c r="A23" s="47" t="s">
        <v>3</v>
      </c>
      <c r="B23" s="48">
        <f>IF(B21&lt;25000,0.03+10/(25000^0.4),0.03+10/(B21^0.4))</f>
        <v>0.20411011265922477</v>
      </c>
      <c r="C23" s="39">
        <f>IF(C21&lt;25000,0.03+10/(25000^0.4),0.03+10/(C21^0.4))</f>
        <v>0.20411011265922477</v>
      </c>
    </row>
    <row r="24" spans="1:3" ht="15" thickBot="1" x14ac:dyDescent="0.35">
      <c r="A24" s="49" t="s">
        <v>4</v>
      </c>
      <c r="B24" s="54">
        <f>B21*B22*B23*1.25</f>
        <v>0</v>
      </c>
      <c r="C24" s="55">
        <f>C21*B22*C23*1.25</f>
        <v>0</v>
      </c>
    </row>
    <row r="25" spans="1:3" ht="15" thickBot="1" x14ac:dyDescent="0.35"/>
    <row r="26" spans="1:3" x14ac:dyDescent="0.3">
      <c r="A26" s="62" t="s">
        <v>146</v>
      </c>
      <c r="B26" s="63" t="s">
        <v>130</v>
      </c>
    </row>
    <row r="27" spans="1:3" x14ac:dyDescent="0.3">
      <c r="A27" s="64"/>
      <c r="B27" s="91">
        <f>Tutti!E54</f>
        <v>0</v>
      </c>
    </row>
    <row r="28" spans="1:3" x14ac:dyDescent="0.3">
      <c r="A28" s="64" t="s">
        <v>144</v>
      </c>
      <c r="B28" s="65">
        <f>1000</f>
        <v>1000</v>
      </c>
    </row>
    <row r="29" spans="1:3" x14ac:dyDescent="0.3">
      <c r="A29" s="64" t="s">
        <v>145</v>
      </c>
      <c r="B29" s="65">
        <f>B28*B27*B1</f>
        <v>0</v>
      </c>
      <c r="C29" s="94">
        <f>Tutti!I54</f>
        <v>0</v>
      </c>
    </row>
    <row r="30" spans="1:3" x14ac:dyDescent="0.3">
      <c r="A30" s="64" t="s">
        <v>1</v>
      </c>
      <c r="B30" s="65">
        <v>0.35199999999999998</v>
      </c>
    </row>
    <row r="31" spans="1:3" x14ac:dyDescent="0.3">
      <c r="A31" s="64" t="s">
        <v>3</v>
      </c>
      <c r="B31" s="65">
        <f>IF(B29&lt;25000,0.03+10/(25000^0.4),0.03+10/(B29^0.4))</f>
        <v>0.20411011265922477</v>
      </c>
      <c r="C31" s="39">
        <f>IF(C29&lt;25000,0.03+10/(25000^0.4),0.03+10/(C29^0.4))</f>
        <v>0.20411011265922477</v>
      </c>
    </row>
    <row r="32" spans="1:3" ht="15" thickBot="1" x14ac:dyDescent="0.35">
      <c r="A32" s="66" t="s">
        <v>4</v>
      </c>
      <c r="B32" s="67">
        <f>B29*B30*B31*1.25</f>
        <v>0</v>
      </c>
      <c r="C32" s="55">
        <f>C29*B30*C31*1.25</f>
        <v>0</v>
      </c>
    </row>
    <row r="33" spans="1:3" ht="15" thickBot="1" x14ac:dyDescent="0.35"/>
    <row r="34" spans="1:3" x14ac:dyDescent="0.3">
      <c r="A34" s="68" t="s">
        <v>147</v>
      </c>
      <c r="B34" s="69" t="s">
        <v>130</v>
      </c>
    </row>
    <row r="35" spans="1:3" x14ac:dyDescent="0.3">
      <c r="A35" s="70" t="s">
        <v>148</v>
      </c>
      <c r="B35" s="89">
        <f>Tutti!E57</f>
        <v>0</v>
      </c>
    </row>
    <row r="36" spans="1:3" x14ac:dyDescent="0.3">
      <c r="A36" s="72" t="s">
        <v>144</v>
      </c>
      <c r="B36" s="71">
        <f>IF(B35=0,0,IF(B35&lt;10,120,IF(B35&lt;100,60,50)))</f>
        <v>0</v>
      </c>
    </row>
    <row r="37" spans="1:3" x14ac:dyDescent="0.3">
      <c r="A37" s="72" t="s">
        <v>132</v>
      </c>
      <c r="B37" s="71">
        <f>B36*B35*B1</f>
        <v>0</v>
      </c>
      <c r="C37" s="94">
        <f>Tutti!I57</f>
        <v>0</v>
      </c>
    </row>
    <row r="38" spans="1:3" x14ac:dyDescent="0.3">
      <c r="A38" s="72" t="s">
        <v>1</v>
      </c>
      <c r="B38" s="71">
        <v>0.35199999999999998</v>
      </c>
    </row>
    <row r="39" spans="1:3" x14ac:dyDescent="0.3">
      <c r="A39" s="72" t="s">
        <v>3</v>
      </c>
      <c r="B39" s="71">
        <f>IF(B37&lt;25000,0.03+10/(25000^0.4),0.03+10/(B37^0.4))</f>
        <v>0.20411011265922477</v>
      </c>
      <c r="C39" s="39">
        <f>IF(C37&lt;25000,0.03+10/(25000^0.4),0.03+10/(C37^0.4))</f>
        <v>0.20411011265922477</v>
      </c>
    </row>
    <row r="40" spans="1:3" ht="15" thickBot="1" x14ac:dyDescent="0.35">
      <c r="A40" s="73" t="s">
        <v>4</v>
      </c>
      <c r="B40" s="74">
        <f>B37*B38*B39*1.25</f>
        <v>0</v>
      </c>
      <c r="C40" s="55">
        <f>C37*B38*C39*1.25</f>
        <v>0</v>
      </c>
    </row>
    <row r="41" spans="1:3" ht="15" thickBot="1" x14ac:dyDescent="0.35"/>
    <row r="42" spans="1:3" x14ac:dyDescent="0.3">
      <c r="A42" s="68" t="s">
        <v>147</v>
      </c>
      <c r="B42" s="69" t="s">
        <v>130</v>
      </c>
    </row>
    <row r="43" spans="1:3" x14ac:dyDescent="0.3">
      <c r="A43" s="70" t="s">
        <v>156</v>
      </c>
      <c r="B43" s="89">
        <f>Tutti!E60</f>
        <v>0</v>
      </c>
    </row>
    <row r="44" spans="1:3" x14ac:dyDescent="0.3">
      <c r="A44" s="72" t="s">
        <v>144</v>
      </c>
      <c r="B44" s="71">
        <v>200</v>
      </c>
    </row>
    <row r="45" spans="1:3" x14ac:dyDescent="0.3">
      <c r="A45" s="72" t="s">
        <v>132</v>
      </c>
      <c r="B45" s="71">
        <f>B44*B43*B1</f>
        <v>0</v>
      </c>
      <c r="C45" s="94">
        <f>Tutti!I60</f>
        <v>0</v>
      </c>
    </row>
    <row r="46" spans="1:3" x14ac:dyDescent="0.3">
      <c r="A46" s="72" t="s">
        <v>1</v>
      </c>
      <c r="B46" s="71">
        <v>0.35199999999999998</v>
      </c>
    </row>
    <row r="47" spans="1:3" x14ac:dyDescent="0.3">
      <c r="A47" s="72" t="s">
        <v>3</v>
      </c>
      <c r="B47" s="71">
        <f>IF(B45&lt;25000,0.03+10/(25000^0.4),0.03+10/(B45^0.4))</f>
        <v>0.20411011265922477</v>
      </c>
      <c r="C47" s="39">
        <f>IF(C45&lt;25000,0.03+10/(25000^0.4),0.03+10/(C45^0.4))</f>
        <v>0.20411011265922477</v>
      </c>
    </row>
    <row r="48" spans="1:3" ht="15" thickBot="1" x14ac:dyDescent="0.35">
      <c r="A48" s="73" t="s">
        <v>4</v>
      </c>
      <c r="B48" s="74">
        <f>B45*B46*B47*1.25</f>
        <v>0</v>
      </c>
      <c r="C48" s="55">
        <f>C45*B46*C47*1.25</f>
        <v>0</v>
      </c>
    </row>
    <row r="49" spans="1:3" ht="15" thickBot="1" x14ac:dyDescent="0.35"/>
    <row r="50" spans="1:3" x14ac:dyDescent="0.3">
      <c r="A50" s="56" t="s">
        <v>149</v>
      </c>
      <c r="B50" s="57" t="s">
        <v>133</v>
      </c>
    </row>
    <row r="51" spans="1:3" x14ac:dyDescent="0.3">
      <c r="A51" s="59"/>
      <c r="B51" s="89">
        <f>Tutti!E63</f>
        <v>0</v>
      </c>
    </row>
    <row r="52" spans="1:3" x14ac:dyDescent="0.3">
      <c r="A52" s="59" t="s">
        <v>144</v>
      </c>
      <c r="B52" s="58">
        <v>300</v>
      </c>
    </row>
    <row r="53" spans="1:3" x14ac:dyDescent="0.3">
      <c r="A53" s="59" t="s">
        <v>172</v>
      </c>
      <c r="B53" s="58">
        <f>B52*B51*B1</f>
        <v>0</v>
      </c>
      <c r="C53" s="94">
        <f>Tutti!I63</f>
        <v>0</v>
      </c>
    </row>
    <row r="54" spans="1:3" x14ac:dyDescent="0.3">
      <c r="A54" s="59" t="s">
        <v>1</v>
      </c>
      <c r="B54" s="58">
        <v>0.35199999999999998</v>
      </c>
    </row>
    <row r="55" spans="1:3" x14ac:dyDescent="0.3">
      <c r="A55" s="59" t="s">
        <v>3</v>
      </c>
      <c r="B55" s="58">
        <f>IF(B53&lt;25000,0.03+10/(25000^0.4),0.03+10/(B53^0.4))</f>
        <v>0.20411011265922477</v>
      </c>
      <c r="C55" s="39">
        <f>IF(C53&lt;25000,0.03+10/(25000^0.4),0.03+10/(C53^0.4))</f>
        <v>0.20411011265922477</v>
      </c>
    </row>
    <row r="56" spans="1:3" ht="15" thickBot="1" x14ac:dyDescent="0.35">
      <c r="A56" s="60" t="s">
        <v>4</v>
      </c>
      <c r="B56" s="61">
        <f>B53*B54*B55*1.25</f>
        <v>0</v>
      </c>
      <c r="C56" s="55">
        <f>C53*B54*C55*1.25</f>
        <v>0</v>
      </c>
    </row>
    <row r="57" spans="1:3" ht="15" thickBot="1" x14ac:dyDescent="0.35"/>
    <row r="58" spans="1:3" x14ac:dyDescent="0.3">
      <c r="A58" s="76" t="s">
        <v>152</v>
      </c>
      <c r="B58" s="77" t="s">
        <v>133</v>
      </c>
    </row>
    <row r="59" spans="1:3" x14ac:dyDescent="0.3">
      <c r="A59" s="179" t="s">
        <v>153</v>
      </c>
      <c r="B59" s="180"/>
    </row>
    <row r="60" spans="1:3" x14ac:dyDescent="0.3">
      <c r="A60" s="78"/>
      <c r="B60" s="89">
        <f>Tutti!E66</f>
        <v>0</v>
      </c>
    </row>
    <row r="61" spans="1:3" x14ac:dyDescent="0.3">
      <c r="A61" s="78" t="s">
        <v>144</v>
      </c>
      <c r="B61" s="79">
        <v>70</v>
      </c>
    </row>
    <row r="62" spans="1:3" x14ac:dyDescent="0.3">
      <c r="A62" s="78" t="s">
        <v>132</v>
      </c>
      <c r="B62" s="79">
        <f>B61*B60*B1</f>
        <v>0</v>
      </c>
      <c r="C62" s="94">
        <f>Tutti!I66</f>
        <v>0</v>
      </c>
    </row>
    <row r="63" spans="1:3" x14ac:dyDescent="0.3">
      <c r="A63" s="78" t="s">
        <v>1</v>
      </c>
      <c r="B63" s="79">
        <v>0.317</v>
      </c>
    </row>
    <row r="64" spans="1:3" x14ac:dyDescent="0.3">
      <c r="A64" s="78" t="s">
        <v>3</v>
      </c>
      <c r="B64" s="79">
        <f>IF(B62&lt;25000,0.03+10/(25000^0.4),0.03+10/(B62^0.4))</f>
        <v>0.20411011265922477</v>
      </c>
      <c r="C64" s="39">
        <f>IF(C62&lt;25000,0.03+10/(25000^0.4),0.03+10/(C62^0.4))</f>
        <v>0.20411011265922477</v>
      </c>
    </row>
    <row r="65" spans="1:3" ht="15" thickBot="1" x14ac:dyDescent="0.35">
      <c r="A65" s="80" t="s">
        <v>4</v>
      </c>
      <c r="B65" s="81">
        <f>B62*B63*B64*1.25</f>
        <v>0</v>
      </c>
      <c r="C65" s="55">
        <f>C62*B63*C64*1.25</f>
        <v>0</v>
      </c>
    </row>
    <row r="66" spans="1:3" ht="15" thickBot="1" x14ac:dyDescent="0.35"/>
    <row r="67" spans="1:3" x14ac:dyDescent="0.3">
      <c r="A67" s="45" t="s">
        <v>152</v>
      </c>
      <c r="B67" s="46" t="s">
        <v>133</v>
      </c>
    </row>
    <row r="68" spans="1:3" x14ac:dyDescent="0.3">
      <c r="A68" s="181" t="s">
        <v>154</v>
      </c>
      <c r="B68" s="182"/>
    </row>
    <row r="69" spans="1:3" x14ac:dyDescent="0.3">
      <c r="A69" s="47"/>
      <c r="B69" s="89">
        <f>Tutti!E69</f>
        <v>0</v>
      </c>
    </row>
    <row r="70" spans="1:3" x14ac:dyDescent="0.3">
      <c r="A70" s="47" t="s">
        <v>144</v>
      </c>
      <c r="B70" s="48">
        <v>70</v>
      </c>
    </row>
    <row r="71" spans="1:3" x14ac:dyDescent="0.3">
      <c r="A71" s="47" t="s">
        <v>132</v>
      </c>
      <c r="B71" s="48">
        <f>B70*B69*B1</f>
        <v>0</v>
      </c>
      <c r="C71" s="94">
        <f>Tutti!I69</f>
        <v>0</v>
      </c>
    </row>
    <row r="72" spans="1:3" x14ac:dyDescent="0.3">
      <c r="A72" s="47" t="s">
        <v>1</v>
      </c>
      <c r="B72" s="48">
        <v>0.251</v>
      </c>
    </row>
    <row r="73" spans="1:3" x14ac:dyDescent="0.3">
      <c r="A73" s="47" t="s">
        <v>3</v>
      </c>
      <c r="B73" s="48">
        <f>IF(B71&lt;25000,0.03+10/(25000^0.4),0.03+10/(B71^0.4))</f>
        <v>0.20411011265922477</v>
      </c>
      <c r="C73" s="39">
        <f>IF(C71&lt;25000,0.03+10/(25000^0.4),0.03+10/(C71^0.4))</f>
        <v>0.20411011265922477</v>
      </c>
    </row>
    <row r="74" spans="1:3" ht="15" thickBot="1" x14ac:dyDescent="0.35">
      <c r="A74" s="49" t="s">
        <v>4</v>
      </c>
      <c r="B74" s="54">
        <f>B71*B72*B73*1.25</f>
        <v>0</v>
      </c>
      <c r="C74" s="55">
        <f>C71*B72*C73*1.25</f>
        <v>0</v>
      </c>
    </row>
    <row r="75" spans="1:3" ht="15" thickBot="1" x14ac:dyDescent="0.35"/>
    <row r="76" spans="1:3" x14ac:dyDescent="0.3">
      <c r="A76" s="82" t="s">
        <v>152</v>
      </c>
      <c r="B76" s="83" t="s">
        <v>133</v>
      </c>
    </row>
    <row r="77" spans="1:3" x14ac:dyDescent="0.3">
      <c r="A77" s="88" t="s">
        <v>155</v>
      </c>
      <c r="B77" s="89">
        <f>Tutti!E72</f>
        <v>0</v>
      </c>
    </row>
    <row r="78" spans="1:3" x14ac:dyDescent="0.3">
      <c r="A78" s="84" t="s">
        <v>144</v>
      </c>
      <c r="B78" s="85">
        <v>85</v>
      </c>
    </row>
    <row r="79" spans="1:3" x14ac:dyDescent="0.3">
      <c r="A79" s="84" t="s">
        <v>132</v>
      </c>
      <c r="B79" s="85">
        <f>B78*B77*B1</f>
        <v>0</v>
      </c>
      <c r="C79" s="94">
        <f>Tutti!I72</f>
        <v>0</v>
      </c>
    </row>
    <row r="80" spans="1:3" x14ac:dyDescent="0.3">
      <c r="A80" s="84" t="s">
        <v>1</v>
      </c>
      <c r="B80" s="85">
        <v>0.34300000000000003</v>
      </c>
    </row>
    <row r="81" spans="1:3" x14ac:dyDescent="0.3">
      <c r="A81" s="84" t="s">
        <v>3</v>
      </c>
      <c r="B81" s="85">
        <f>IF(B79&lt;25000,0.03+10/(25000^0.4),0.03+10/(B79^0.4))</f>
        <v>0.20411011265922477</v>
      </c>
      <c r="C81" s="39">
        <f>IF(C79&lt;25000,0.03+10/(25000^0.4),0.03+10/(C79^0.4))</f>
        <v>0.20411011265922477</v>
      </c>
    </row>
    <row r="82" spans="1:3" ht="15" thickBot="1" x14ac:dyDescent="0.35">
      <c r="A82" s="86" t="s">
        <v>4</v>
      </c>
      <c r="B82" s="87">
        <f>B79*B80*B81*1.25</f>
        <v>0</v>
      </c>
      <c r="C82" s="55">
        <f>C79*B80*C81*1.25</f>
        <v>0</v>
      </c>
    </row>
  </sheetData>
  <mergeCells count="2">
    <mergeCell ref="A59:B59"/>
    <mergeCell ref="A68:B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3D08-BB81-4375-BF39-0E0187C63DAB}">
  <dimension ref="A1:C16"/>
  <sheetViews>
    <sheetView workbookViewId="0">
      <selection activeCell="F13" sqref="F13"/>
    </sheetView>
  </sheetViews>
  <sheetFormatPr defaultRowHeight="14.4" x14ac:dyDescent="0.3"/>
  <cols>
    <col min="1" max="1" width="15.33203125" customWidth="1"/>
    <col min="4" max="4" width="12.6640625" customWidth="1"/>
  </cols>
  <sheetData>
    <row r="1" spans="1:3" ht="15" thickBot="1" x14ac:dyDescent="0.35">
      <c r="A1" s="146" t="s">
        <v>196</v>
      </c>
      <c r="B1" s="152">
        <f>Tutti!L4</f>
        <v>1</v>
      </c>
    </row>
    <row r="2" spans="1:3" x14ac:dyDescent="0.3">
      <c r="A2" s="62" t="s">
        <v>146</v>
      </c>
      <c r="B2" s="63" t="s">
        <v>130</v>
      </c>
    </row>
    <row r="3" spans="1:3" x14ac:dyDescent="0.3">
      <c r="A3" s="75" t="s">
        <v>150</v>
      </c>
      <c r="B3" s="91">
        <f>Tutti!E75</f>
        <v>0</v>
      </c>
    </row>
    <row r="4" spans="1:3" x14ac:dyDescent="0.3">
      <c r="A4" s="64" t="s">
        <v>144</v>
      </c>
      <c r="B4" s="65">
        <v>1200</v>
      </c>
    </row>
    <row r="5" spans="1:3" x14ac:dyDescent="0.3">
      <c r="A5" s="64" t="s">
        <v>145</v>
      </c>
      <c r="B5" s="65">
        <f>B4*B3*B1</f>
        <v>0</v>
      </c>
      <c r="C5" s="95">
        <f>Tutti!I75</f>
        <v>0</v>
      </c>
    </row>
    <row r="6" spans="1:3" x14ac:dyDescent="0.3">
      <c r="A6" s="64" t="s">
        <v>1</v>
      </c>
      <c r="B6" s="65">
        <v>0.4</v>
      </c>
    </row>
    <row r="7" spans="1:3" x14ac:dyDescent="0.3">
      <c r="A7" s="64" t="s">
        <v>3</v>
      </c>
      <c r="B7" s="65">
        <f>IF(B5&lt;25000,0.03+10/(25000^0.4),0.03+10/(B5^0.4))</f>
        <v>0.20411011265922477</v>
      </c>
      <c r="C7" s="65">
        <f>IF(C5&lt;25000,0.03+10/(25000^0.4),0.03+10/(C5^0.4))</f>
        <v>0.20411011265922477</v>
      </c>
    </row>
    <row r="8" spans="1:3" ht="15" thickBot="1" x14ac:dyDescent="0.35">
      <c r="A8" s="66" t="s">
        <v>4</v>
      </c>
      <c r="B8" s="67">
        <f>B5*B6*B7*1.25</f>
        <v>0</v>
      </c>
      <c r="C8" s="67">
        <f>C5*B6*C7*1.25</f>
        <v>0</v>
      </c>
    </row>
    <row r="9" spans="1:3" ht="15" thickBot="1" x14ac:dyDescent="0.35"/>
    <row r="10" spans="1:3" x14ac:dyDescent="0.3">
      <c r="A10" s="68" t="s">
        <v>151</v>
      </c>
      <c r="B10" s="69" t="s">
        <v>130</v>
      </c>
    </row>
    <row r="11" spans="1:3" x14ac:dyDescent="0.3">
      <c r="A11" s="70"/>
      <c r="B11" s="91">
        <f>Tutti!E78</f>
        <v>0</v>
      </c>
    </row>
    <row r="12" spans="1:3" x14ac:dyDescent="0.3">
      <c r="A12" s="72" t="s">
        <v>144</v>
      </c>
      <c r="B12" s="71">
        <v>500</v>
      </c>
    </row>
    <row r="13" spans="1:3" x14ac:dyDescent="0.3">
      <c r="A13" s="72" t="s">
        <v>172</v>
      </c>
      <c r="B13" s="71">
        <f>B12*B11*B1</f>
        <v>0</v>
      </c>
      <c r="C13" s="95">
        <f>Tutti!I78</f>
        <v>0</v>
      </c>
    </row>
    <row r="14" spans="1:3" x14ac:dyDescent="0.3">
      <c r="A14" s="72" t="s">
        <v>1</v>
      </c>
      <c r="B14" s="71">
        <v>0.4</v>
      </c>
    </row>
    <row r="15" spans="1:3" x14ac:dyDescent="0.3">
      <c r="A15" s="72" t="s">
        <v>3</v>
      </c>
      <c r="B15" s="71">
        <f>IF(B13&lt;25000,0.03+10/(25000^0.4),0.03+10/(B13^0.4))</f>
        <v>0.20411011265922477</v>
      </c>
      <c r="C15" s="65">
        <f>IF(C13&lt;25000,0.03+10/(25000^0.4),0.03+10/(C13^0.4))</f>
        <v>0.20411011265922477</v>
      </c>
    </row>
    <row r="16" spans="1:3" ht="15" thickBot="1" x14ac:dyDescent="0.35">
      <c r="A16" s="73" t="s">
        <v>4</v>
      </c>
      <c r="B16" s="74">
        <f>B13*B14*B15*1.25</f>
        <v>0</v>
      </c>
      <c r="C16" s="67">
        <f>C13*B14*C15*1.25</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18BD-B2B9-4396-99E4-1F32B7112136}">
  <dimension ref="A1:E32"/>
  <sheetViews>
    <sheetView topLeftCell="A15" zoomScale="130" zoomScaleNormal="130" workbookViewId="0">
      <selection activeCell="G24" sqref="G24"/>
    </sheetView>
  </sheetViews>
  <sheetFormatPr defaultRowHeight="14.4" x14ac:dyDescent="0.3"/>
  <cols>
    <col min="1" max="1" width="15.33203125" customWidth="1"/>
  </cols>
  <sheetData>
    <row r="1" spans="1:3" ht="15" thickBot="1" x14ac:dyDescent="0.35">
      <c r="A1" s="146" t="s">
        <v>196</v>
      </c>
      <c r="B1" s="152">
        <f>Tutti!L4</f>
        <v>1</v>
      </c>
    </row>
    <row r="2" spans="1:3" x14ac:dyDescent="0.3">
      <c r="A2" s="153" t="s">
        <v>176</v>
      </c>
      <c r="B2" s="41" t="s">
        <v>133</v>
      </c>
    </row>
    <row r="3" spans="1:3" x14ac:dyDescent="0.3">
      <c r="A3" s="97"/>
      <c r="B3" s="98">
        <f>Tutti!E6</f>
        <v>0</v>
      </c>
    </row>
    <row r="4" spans="1:3" x14ac:dyDescent="0.3">
      <c r="A4" s="42" t="s">
        <v>131</v>
      </c>
      <c r="B4" s="43">
        <v>10</v>
      </c>
    </row>
    <row r="5" spans="1:3" x14ac:dyDescent="0.3">
      <c r="A5" s="42" t="s">
        <v>132</v>
      </c>
      <c r="B5" s="99">
        <f>B4*B3*B1</f>
        <v>0</v>
      </c>
      <c r="C5" s="94">
        <f>Tutti!I6</f>
        <v>0</v>
      </c>
    </row>
    <row r="6" spans="1:3" x14ac:dyDescent="0.3">
      <c r="A6" s="42" t="s">
        <v>1</v>
      </c>
      <c r="B6" s="43">
        <v>0.377</v>
      </c>
    </row>
    <row r="7" spans="1:3" x14ac:dyDescent="0.3">
      <c r="A7" s="42" t="s">
        <v>3</v>
      </c>
      <c r="B7" s="100">
        <f>IF(B5&lt;25000,0.03+10/(25000^0.4),0.03+10/(B5^0.4))</f>
        <v>0.20411011265922477</v>
      </c>
      <c r="C7" s="39">
        <f>IF(C5&lt;25000,0.03+10/(25000^0.4),0.03+10/(C5^0.4))</f>
        <v>0.20411011265922477</v>
      </c>
    </row>
    <row r="8" spans="1:3" ht="15" thickBot="1" x14ac:dyDescent="0.35">
      <c r="A8" s="44" t="s">
        <v>4</v>
      </c>
      <c r="B8" s="90">
        <f>B5*B6*B7*1.25</f>
        <v>0</v>
      </c>
      <c r="C8" s="90">
        <f>C5*B6*C7*1.25</f>
        <v>0</v>
      </c>
    </row>
    <row r="9" spans="1:3" ht="15" thickBot="1" x14ac:dyDescent="0.35"/>
    <row r="10" spans="1:3" x14ac:dyDescent="0.3">
      <c r="A10" s="45" t="s">
        <v>179</v>
      </c>
      <c r="B10" s="46" t="s">
        <v>133</v>
      </c>
    </row>
    <row r="11" spans="1:3" x14ac:dyDescent="0.3">
      <c r="A11" s="47"/>
      <c r="B11" s="98">
        <f>Tutti!E9</f>
        <v>0</v>
      </c>
    </row>
    <row r="12" spans="1:3" x14ac:dyDescent="0.3">
      <c r="A12" s="47" t="s">
        <v>144</v>
      </c>
      <c r="B12" s="48">
        <v>20</v>
      </c>
    </row>
    <row r="13" spans="1:3" x14ac:dyDescent="0.3">
      <c r="A13" s="47" t="s">
        <v>145</v>
      </c>
      <c r="B13" s="103">
        <f>B12*B11*B1</f>
        <v>0</v>
      </c>
      <c r="C13" s="52">
        <f>Tutti!I9</f>
        <v>0</v>
      </c>
    </row>
    <row r="14" spans="1:3" x14ac:dyDescent="0.3">
      <c r="A14" s="47" t="s">
        <v>1</v>
      </c>
      <c r="B14" s="48">
        <v>0.57699999999999996</v>
      </c>
    </row>
    <row r="15" spans="1:3" x14ac:dyDescent="0.3">
      <c r="A15" s="47" t="s">
        <v>3</v>
      </c>
      <c r="B15" s="48">
        <f>IF(B13&lt;25000,0.03+10/(25000^0.4),0.03+10/(B13^0.4))</f>
        <v>0.20411011265922477</v>
      </c>
      <c r="C15" s="48">
        <f>IF(C13&lt;25000,0.03+10/(25000^0.4),0.03+10/(C13^0.4))</f>
        <v>0.20411011265922477</v>
      </c>
    </row>
    <row r="16" spans="1:3" ht="15" thickBot="1" x14ac:dyDescent="0.35">
      <c r="A16" s="49" t="s">
        <v>4</v>
      </c>
      <c r="B16" s="54">
        <f>B13*B14*B15*1.25</f>
        <v>0</v>
      </c>
      <c r="C16" s="104">
        <f>C13*B14*C15*1.25</f>
        <v>0</v>
      </c>
    </row>
    <row r="17" spans="1:5" ht="15" thickBot="1" x14ac:dyDescent="0.35"/>
    <row r="18" spans="1:5" x14ac:dyDescent="0.3">
      <c r="A18" s="62" t="s">
        <v>180</v>
      </c>
      <c r="B18" s="63" t="s">
        <v>133</v>
      </c>
    </row>
    <row r="19" spans="1:5" x14ac:dyDescent="0.3">
      <c r="A19" s="64"/>
      <c r="B19" s="98">
        <f>Tutti!E12</f>
        <v>0</v>
      </c>
    </row>
    <row r="20" spans="1:5" x14ac:dyDescent="0.3">
      <c r="A20" s="64" t="s">
        <v>144</v>
      </c>
      <c r="B20" s="65">
        <v>10</v>
      </c>
    </row>
    <row r="21" spans="1:5" x14ac:dyDescent="0.3">
      <c r="A21" s="64" t="s">
        <v>145</v>
      </c>
      <c r="B21" s="101">
        <f>B20*B19*B1</f>
        <v>0</v>
      </c>
      <c r="C21" s="95">
        <f>Tutti!I12</f>
        <v>0</v>
      </c>
    </row>
    <row r="22" spans="1:5" x14ac:dyDescent="0.3">
      <c r="A22" s="64" t="s">
        <v>1</v>
      </c>
      <c r="B22" s="65">
        <v>0.57699999999999996</v>
      </c>
    </row>
    <row r="23" spans="1:5" x14ac:dyDescent="0.3">
      <c r="A23" s="64" t="s">
        <v>3</v>
      </c>
      <c r="B23" s="65">
        <f>IF(B21&lt;25000,0.03+10/(25000^0.4),0.03+10/(B21^0.4))</f>
        <v>0.20411011265922477</v>
      </c>
      <c r="C23" s="65">
        <f>IF(C21&lt;25000,0.03+10/(25000^0.4),0.03+10/(C21^0.4))</f>
        <v>0.20411011265922477</v>
      </c>
    </row>
    <row r="24" spans="1:5" ht="15" thickBot="1" x14ac:dyDescent="0.35">
      <c r="A24" s="66" t="s">
        <v>4</v>
      </c>
      <c r="B24" s="67">
        <f>B21*B22*B23*1.25</f>
        <v>0</v>
      </c>
      <c r="C24" s="102">
        <f>C21*B22*C23*1.25</f>
        <v>0</v>
      </c>
    </row>
    <row r="25" spans="1:5" ht="15" thickBot="1" x14ac:dyDescent="0.35"/>
    <row r="26" spans="1:5" x14ac:dyDescent="0.3">
      <c r="A26" s="62" t="s">
        <v>197</v>
      </c>
      <c r="B26" s="63" t="s">
        <v>198</v>
      </c>
    </row>
    <row r="27" spans="1:5" x14ac:dyDescent="0.3">
      <c r="A27" s="64"/>
      <c r="B27" s="98">
        <f>Tutti!E15</f>
        <v>0</v>
      </c>
    </row>
    <row r="28" spans="1:5" x14ac:dyDescent="0.3">
      <c r="A28" s="64"/>
      <c r="B28" s="65"/>
      <c r="E28" s="65">
        <f>IF(B27&lt;51,B27*400,IF(B27&lt;101,(B27-50)*320+20000,IF(B27&lt;201,(B27-100)*120+36000,99)))</f>
        <v>0</v>
      </c>
    </row>
    <row r="29" spans="1:5" x14ac:dyDescent="0.3">
      <c r="A29" s="64" t="s">
        <v>145</v>
      </c>
      <c r="B29" s="101">
        <f>MAX(E28,E29)*B1</f>
        <v>0</v>
      </c>
      <c r="C29" s="95">
        <f>Tutti!I15</f>
        <v>0</v>
      </c>
      <c r="E29" s="65">
        <f>IF(E28=99,48000+(B27-200)*110,0)</f>
        <v>0</v>
      </c>
    </row>
    <row r="30" spans="1:5" x14ac:dyDescent="0.3">
      <c r="A30" s="64" t="s">
        <v>1</v>
      </c>
      <c r="B30" s="65">
        <v>0.377</v>
      </c>
    </row>
    <row r="31" spans="1:5" x14ac:dyDescent="0.3">
      <c r="A31" s="64" t="s">
        <v>3</v>
      </c>
      <c r="B31" s="65">
        <f>IF(B29&lt;25000,0.03+10/(25000^0.4),0.03+10/(B29^0.4))</f>
        <v>0.20411011265922477</v>
      </c>
      <c r="C31" s="65">
        <f>IF(C29&lt;25000,0.03+10/(25000^0.4),0.03+10/(C29^0.4))</f>
        <v>0.20411011265922477</v>
      </c>
    </row>
    <row r="32" spans="1:5" ht="15" thickBot="1" x14ac:dyDescent="0.35">
      <c r="A32" s="66" t="s">
        <v>4</v>
      </c>
      <c r="B32" s="67">
        <f>B29*B30*B31*1.25</f>
        <v>0</v>
      </c>
      <c r="C32" s="102">
        <f>C29*B30*C31*1.25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779AB-77EC-4176-9525-664BAF2DA6EF}">
  <dimension ref="B1:L91"/>
  <sheetViews>
    <sheetView tabSelected="1" topLeftCell="A80" zoomScale="130" zoomScaleNormal="130" workbookViewId="0">
      <selection activeCell="O91" sqref="O91"/>
    </sheetView>
  </sheetViews>
  <sheetFormatPr defaultRowHeight="14.4" x14ac:dyDescent="0.3"/>
  <cols>
    <col min="1" max="1" width="2.6640625" customWidth="1"/>
    <col min="3" max="3" width="4.109375" customWidth="1"/>
    <col min="4" max="4" width="18.33203125" customWidth="1"/>
    <col min="5" max="5" width="11.33203125" customWidth="1"/>
    <col min="6" max="6" width="21.44140625" customWidth="1"/>
    <col min="9" max="9" width="17.6640625" customWidth="1"/>
  </cols>
  <sheetData>
    <row r="1" spans="2:12" ht="26.4" thickBot="1" x14ac:dyDescent="0.55000000000000004">
      <c r="D1" s="191" t="s">
        <v>202</v>
      </c>
      <c r="E1" s="192"/>
      <c r="F1" s="192"/>
      <c r="G1" s="192"/>
      <c r="H1" s="192"/>
      <c r="I1" s="192"/>
      <c r="J1" s="192"/>
      <c r="K1" s="192"/>
      <c r="L1" s="193"/>
    </row>
    <row r="2" spans="2:12" ht="15" thickBot="1" x14ac:dyDescent="0.35">
      <c r="D2" s="210" t="s">
        <v>226</v>
      </c>
      <c r="E2" s="210"/>
      <c r="F2" s="210"/>
      <c r="G2" s="210"/>
      <c r="H2" s="210"/>
      <c r="I2" s="210"/>
      <c r="J2" s="210"/>
      <c r="K2" s="210"/>
      <c r="L2" s="210"/>
    </row>
    <row r="3" spans="2:12" ht="36.6" customHeight="1" thickBot="1" x14ac:dyDescent="0.4">
      <c r="D3" s="194" t="s">
        <v>192</v>
      </c>
      <c r="E3" s="195"/>
      <c r="F3" s="195"/>
      <c r="G3" s="195"/>
      <c r="H3" s="196"/>
      <c r="I3" s="194" t="s">
        <v>193</v>
      </c>
      <c r="J3" s="195"/>
      <c r="K3" s="195"/>
      <c r="L3" s="196"/>
    </row>
    <row r="4" spans="2:12" ht="15" thickBot="1" x14ac:dyDescent="0.35">
      <c r="D4" s="203" t="s">
        <v>231</v>
      </c>
      <c r="E4" s="203"/>
      <c r="F4" s="203"/>
      <c r="G4" s="203"/>
      <c r="H4" s="147">
        <v>118.9</v>
      </c>
      <c r="I4" s="146" t="s">
        <v>194</v>
      </c>
      <c r="J4" s="149">
        <v>118.9</v>
      </c>
      <c r="K4" s="151" t="s">
        <v>195</v>
      </c>
      <c r="L4" s="150">
        <f>J4/H4</f>
        <v>1</v>
      </c>
    </row>
    <row r="5" spans="2:12" ht="16.95" customHeight="1" thickBot="1" x14ac:dyDescent="0.35">
      <c r="B5" s="204" t="s">
        <v>181</v>
      </c>
      <c r="D5" s="119" t="s">
        <v>178</v>
      </c>
      <c r="E5" s="120" t="s">
        <v>162</v>
      </c>
      <c r="F5" s="121" t="s">
        <v>177</v>
      </c>
      <c r="G5" s="120" t="s">
        <v>0</v>
      </c>
      <c r="H5" s="122" t="s">
        <v>4</v>
      </c>
      <c r="I5" s="119" t="s">
        <v>171</v>
      </c>
      <c r="J5" s="122" t="s">
        <v>4</v>
      </c>
    </row>
    <row r="6" spans="2:12" ht="15" thickBot="1" x14ac:dyDescent="0.35">
      <c r="B6" s="205"/>
      <c r="D6" s="123"/>
      <c r="E6" s="127">
        <v>0</v>
      </c>
      <c r="F6" s="130" t="s">
        <v>189</v>
      </c>
      <c r="G6" s="128">
        <f>IMPIANTI!B5</f>
        <v>0</v>
      </c>
      <c r="H6" s="128">
        <f>IMPIANTI!B8</f>
        <v>0</v>
      </c>
      <c r="I6" s="127">
        <v>0</v>
      </c>
      <c r="J6" s="128">
        <f>IMPIANTI!C8</f>
        <v>0</v>
      </c>
      <c r="K6" s="124" t="s">
        <v>185</v>
      </c>
      <c r="L6" s="135">
        <f>MAX(H6,J6)</f>
        <v>0</v>
      </c>
    </row>
    <row r="7" spans="2:12" ht="15" thickBot="1" x14ac:dyDescent="0.35">
      <c r="B7" s="205"/>
    </row>
    <row r="8" spans="2:12" ht="16.8" thickBot="1" x14ac:dyDescent="0.35">
      <c r="B8" s="205"/>
      <c r="D8" s="119" t="s">
        <v>179</v>
      </c>
      <c r="E8" s="120" t="s">
        <v>162</v>
      </c>
      <c r="F8" s="121" t="s">
        <v>177</v>
      </c>
      <c r="G8" s="120" t="s">
        <v>0</v>
      </c>
      <c r="H8" s="122" t="s">
        <v>4</v>
      </c>
      <c r="I8" s="119" t="s">
        <v>171</v>
      </c>
      <c r="J8" s="122" t="s">
        <v>4</v>
      </c>
    </row>
    <row r="9" spans="2:12" ht="15" thickBot="1" x14ac:dyDescent="0.35">
      <c r="B9" s="205"/>
      <c r="D9" s="123"/>
      <c r="E9" s="127">
        <v>0</v>
      </c>
      <c r="F9" s="130" t="s">
        <v>189</v>
      </c>
      <c r="G9" s="128">
        <f>IMPIANTI!B13</f>
        <v>0</v>
      </c>
      <c r="H9" s="128">
        <f>IMPIANTI!B16</f>
        <v>0</v>
      </c>
      <c r="I9" s="127">
        <v>0</v>
      </c>
      <c r="J9" s="128">
        <f>IMPIANTI!C16</f>
        <v>0</v>
      </c>
      <c r="K9" s="124" t="s">
        <v>185</v>
      </c>
      <c r="L9" s="135">
        <f>MAX(H9,J9)</f>
        <v>0</v>
      </c>
    </row>
    <row r="10" spans="2:12" ht="15" thickBot="1" x14ac:dyDescent="0.35">
      <c r="B10" s="205"/>
    </row>
    <row r="11" spans="2:12" ht="16.8" thickBot="1" x14ac:dyDescent="0.35">
      <c r="B11" s="205"/>
      <c r="D11" s="119" t="s">
        <v>180</v>
      </c>
      <c r="E11" s="120" t="s">
        <v>162</v>
      </c>
      <c r="F11" s="121" t="s">
        <v>177</v>
      </c>
      <c r="G11" s="120" t="s">
        <v>0</v>
      </c>
      <c r="H11" s="122" t="s">
        <v>4</v>
      </c>
      <c r="I11" s="119" t="s">
        <v>171</v>
      </c>
      <c r="J11" s="122" t="s">
        <v>4</v>
      </c>
    </row>
    <row r="12" spans="2:12" ht="15" thickBot="1" x14ac:dyDescent="0.35">
      <c r="B12" s="205"/>
      <c r="D12" s="123"/>
      <c r="E12" s="127">
        <v>0</v>
      </c>
      <c r="F12" s="130" t="s">
        <v>189</v>
      </c>
      <c r="G12" s="128">
        <f>IMPIANTI!B21</f>
        <v>0</v>
      </c>
      <c r="H12" s="128">
        <f>IMPIANTI!B24</f>
        <v>0</v>
      </c>
      <c r="I12" s="127">
        <v>0</v>
      </c>
      <c r="J12" s="128">
        <f>IMPIANTI!C24</f>
        <v>0</v>
      </c>
      <c r="K12" s="124" t="s">
        <v>185</v>
      </c>
      <c r="L12" s="135">
        <f>MAX(H12,J12)</f>
        <v>0</v>
      </c>
    </row>
    <row r="13" spans="2:12" ht="13.2" customHeight="1" thickBot="1" x14ac:dyDescent="0.35">
      <c r="B13" s="205"/>
    </row>
    <row r="14" spans="2:12" ht="13.2" customHeight="1" thickBot="1" x14ac:dyDescent="0.35">
      <c r="B14" s="205"/>
      <c r="D14" s="119" t="s">
        <v>197</v>
      </c>
      <c r="E14" s="120" t="s">
        <v>198</v>
      </c>
      <c r="F14" s="121" t="s">
        <v>199</v>
      </c>
      <c r="G14" s="120" t="s">
        <v>0</v>
      </c>
      <c r="H14" s="122" t="s">
        <v>4</v>
      </c>
      <c r="I14" s="119" t="s">
        <v>171</v>
      </c>
      <c r="J14" s="122" t="s">
        <v>4</v>
      </c>
    </row>
    <row r="15" spans="2:12" ht="15" thickBot="1" x14ac:dyDescent="0.35">
      <c r="B15" s="206"/>
      <c r="D15" s="123"/>
      <c r="E15" s="127">
        <v>0</v>
      </c>
      <c r="F15" s="130" t="s">
        <v>189</v>
      </c>
      <c r="G15" s="128">
        <f>IMPIANTI!B29</f>
        <v>0</v>
      </c>
      <c r="H15" s="128">
        <f>IMPIANTI!B32</f>
        <v>0</v>
      </c>
      <c r="I15" s="127"/>
      <c r="J15" s="128">
        <f>IMPIANTI!C32</f>
        <v>0</v>
      </c>
      <c r="K15" s="124" t="s">
        <v>185</v>
      </c>
      <c r="L15" s="135">
        <f>MAX(H15,J15)</f>
        <v>0</v>
      </c>
    </row>
    <row r="16" spans="2:12" ht="15" thickBot="1" x14ac:dyDescent="0.35"/>
    <row r="17" spans="2:12" ht="15" customHeight="1" thickBot="1" x14ac:dyDescent="0.35">
      <c r="B17" s="207" t="s">
        <v>182</v>
      </c>
      <c r="D17" s="113" t="s">
        <v>157</v>
      </c>
      <c r="E17" s="114" t="s">
        <v>160</v>
      </c>
      <c r="F17" s="115" t="s">
        <v>161</v>
      </c>
      <c r="G17" s="114" t="s">
        <v>0</v>
      </c>
      <c r="H17" s="116" t="s">
        <v>4</v>
      </c>
      <c r="I17" s="113" t="s">
        <v>171</v>
      </c>
      <c r="J17" s="116" t="s">
        <v>4</v>
      </c>
    </row>
    <row r="18" spans="2:12" ht="15" thickBot="1" x14ac:dyDescent="0.35">
      <c r="B18" s="208"/>
      <c r="D18" s="117"/>
      <c r="E18" s="127">
        <v>0</v>
      </c>
      <c r="F18" s="131" t="s">
        <v>189</v>
      </c>
      <c r="G18" s="134">
        <f>IDRICI!B6</f>
        <v>0</v>
      </c>
      <c r="H18" s="134">
        <f>IDRICI!B9</f>
        <v>0</v>
      </c>
      <c r="I18" s="127">
        <v>0</v>
      </c>
      <c r="J18" s="134">
        <f>IDRICI!C9</f>
        <v>0</v>
      </c>
      <c r="K18" s="118" t="s">
        <v>185</v>
      </c>
      <c r="L18" s="136">
        <f>MAX(H18,J18)</f>
        <v>0</v>
      </c>
    </row>
    <row r="19" spans="2:12" ht="15" thickBot="1" x14ac:dyDescent="0.35">
      <c r="B19" s="208"/>
    </row>
    <row r="20" spans="2:12" ht="16.8" thickBot="1" x14ac:dyDescent="0.35">
      <c r="B20" s="208"/>
      <c r="D20" s="113" t="s">
        <v>134</v>
      </c>
      <c r="E20" s="114" t="s">
        <v>162</v>
      </c>
      <c r="F20" s="115" t="s">
        <v>163</v>
      </c>
      <c r="G20" s="114" t="s">
        <v>0</v>
      </c>
      <c r="H20" s="116" t="s">
        <v>4</v>
      </c>
      <c r="I20" s="113" t="s">
        <v>171</v>
      </c>
      <c r="J20" s="116" t="s">
        <v>4</v>
      </c>
    </row>
    <row r="21" spans="2:12" ht="15" thickBot="1" x14ac:dyDescent="0.35">
      <c r="B21" s="208"/>
      <c r="D21" s="117"/>
      <c r="E21" s="127">
        <v>0</v>
      </c>
      <c r="F21" s="131" t="s">
        <v>189</v>
      </c>
      <c r="G21" s="134">
        <f>IDRICI!B17</f>
        <v>0</v>
      </c>
      <c r="H21" s="134">
        <f>IDRICI!B20</f>
        <v>0</v>
      </c>
      <c r="I21" s="127"/>
      <c r="J21" s="134">
        <f>IDRICI!C20</f>
        <v>0</v>
      </c>
      <c r="K21" s="118" t="s">
        <v>185</v>
      </c>
      <c r="L21" s="136">
        <f>MAX(H21,J21)</f>
        <v>0</v>
      </c>
    </row>
    <row r="22" spans="2:12" ht="15" thickBot="1" x14ac:dyDescent="0.35">
      <c r="B22" s="208"/>
    </row>
    <row r="23" spans="2:12" ht="16.8" thickBot="1" x14ac:dyDescent="0.35">
      <c r="B23" s="208"/>
      <c r="D23" s="113" t="s">
        <v>138</v>
      </c>
      <c r="E23" s="114" t="s">
        <v>162</v>
      </c>
      <c r="F23" s="115" t="s">
        <v>163</v>
      </c>
      <c r="G23" s="114" t="s">
        <v>0</v>
      </c>
      <c r="H23" s="116" t="s">
        <v>4</v>
      </c>
      <c r="I23" s="113" t="s">
        <v>171</v>
      </c>
      <c r="J23" s="116" t="s">
        <v>4</v>
      </c>
    </row>
    <row r="24" spans="2:12" ht="15" thickBot="1" x14ac:dyDescent="0.35">
      <c r="B24" s="208"/>
      <c r="D24" s="117"/>
      <c r="E24" s="127">
        <v>0</v>
      </c>
      <c r="F24" s="131" t="s">
        <v>189</v>
      </c>
      <c r="G24" s="134">
        <f>IDRICI!B28</f>
        <v>0</v>
      </c>
      <c r="H24" s="134">
        <f>IDRICI!B31</f>
        <v>0</v>
      </c>
      <c r="I24" s="127">
        <v>0</v>
      </c>
      <c r="J24" s="134">
        <f>IDRICI!C31</f>
        <v>0</v>
      </c>
      <c r="K24" s="118" t="s">
        <v>185</v>
      </c>
      <c r="L24" s="136">
        <f>MAX(H24,J24)</f>
        <v>0</v>
      </c>
    </row>
    <row r="25" spans="2:12" ht="15" thickBot="1" x14ac:dyDescent="0.35">
      <c r="B25" s="208"/>
    </row>
    <row r="26" spans="2:12" ht="16.8" thickBot="1" x14ac:dyDescent="0.35">
      <c r="B26" s="208"/>
      <c r="D26" s="113" t="s">
        <v>139</v>
      </c>
      <c r="E26" s="114" t="s">
        <v>162</v>
      </c>
      <c r="F26" s="115" t="s">
        <v>163</v>
      </c>
      <c r="G26" s="114" t="s">
        <v>0</v>
      </c>
      <c r="H26" s="116" t="s">
        <v>4</v>
      </c>
      <c r="I26" s="113" t="s">
        <v>171</v>
      </c>
      <c r="J26" s="116" t="s">
        <v>4</v>
      </c>
    </row>
    <row r="27" spans="2:12" ht="15" thickBot="1" x14ac:dyDescent="0.35">
      <c r="B27" s="208"/>
      <c r="D27" s="117"/>
      <c r="E27" s="127">
        <v>0</v>
      </c>
      <c r="F27" s="131" t="s">
        <v>189</v>
      </c>
      <c r="G27" s="134">
        <f>IDRICI!B39</f>
        <v>0</v>
      </c>
      <c r="H27" s="134">
        <f>IDRICI!B42</f>
        <v>0</v>
      </c>
      <c r="I27" s="127">
        <v>0</v>
      </c>
      <c r="J27" s="134">
        <f>IDRICI!C42</f>
        <v>0</v>
      </c>
      <c r="K27" s="118" t="s">
        <v>185</v>
      </c>
      <c r="L27" s="136">
        <f>MAX(H27,J27)</f>
        <v>0</v>
      </c>
    </row>
    <row r="28" spans="2:12" ht="15" thickBot="1" x14ac:dyDescent="0.35">
      <c r="B28" s="208"/>
    </row>
    <row r="29" spans="2:12" ht="16.8" thickBot="1" x14ac:dyDescent="0.35">
      <c r="B29" s="208"/>
      <c r="D29" s="113" t="s">
        <v>140</v>
      </c>
      <c r="E29" s="114" t="s">
        <v>162</v>
      </c>
      <c r="F29" s="115" t="s">
        <v>163</v>
      </c>
      <c r="G29" s="114" t="s">
        <v>0</v>
      </c>
      <c r="H29" s="116" t="s">
        <v>4</v>
      </c>
      <c r="I29" s="113" t="s">
        <v>171</v>
      </c>
      <c r="J29" s="116" t="s">
        <v>4</v>
      </c>
    </row>
    <row r="30" spans="2:12" ht="15" thickBot="1" x14ac:dyDescent="0.35">
      <c r="B30" s="208"/>
      <c r="D30" s="117"/>
      <c r="E30" s="127">
        <v>0</v>
      </c>
      <c r="F30" s="131" t="s">
        <v>189</v>
      </c>
      <c r="G30" s="134">
        <f>IDRICI!B50</f>
        <v>0</v>
      </c>
      <c r="H30" s="134">
        <f>IDRICI!B53</f>
        <v>0</v>
      </c>
      <c r="I30" s="127">
        <v>0</v>
      </c>
      <c r="J30" s="134">
        <f>IDRICI!C53</f>
        <v>0</v>
      </c>
      <c r="K30" s="118" t="s">
        <v>185</v>
      </c>
      <c r="L30" s="136">
        <f>MAX(H30,J30)</f>
        <v>0</v>
      </c>
    </row>
    <row r="31" spans="2:12" ht="15" thickBot="1" x14ac:dyDescent="0.35">
      <c r="B31" s="208"/>
    </row>
    <row r="32" spans="2:12" ht="15" thickBot="1" x14ac:dyDescent="0.35">
      <c r="B32" s="208"/>
      <c r="D32" s="113" t="s">
        <v>164</v>
      </c>
      <c r="E32" s="114" t="s">
        <v>165</v>
      </c>
      <c r="F32" s="115" t="s">
        <v>166</v>
      </c>
      <c r="G32" s="114" t="s">
        <v>0</v>
      </c>
      <c r="H32" s="116" t="s">
        <v>4</v>
      </c>
      <c r="I32" s="113" t="s">
        <v>171</v>
      </c>
      <c r="J32" s="116" t="s">
        <v>4</v>
      </c>
    </row>
    <row r="33" spans="2:12" ht="15" thickBot="1" x14ac:dyDescent="0.35">
      <c r="B33" s="208"/>
      <c r="D33" s="117"/>
      <c r="E33" s="127">
        <v>0</v>
      </c>
      <c r="F33" s="131" t="s">
        <v>189</v>
      </c>
      <c r="G33" s="134">
        <f>IDRICI!B58</f>
        <v>0</v>
      </c>
      <c r="H33" s="134">
        <f>IDRICI!B61</f>
        <v>0</v>
      </c>
      <c r="I33" s="127">
        <v>0</v>
      </c>
      <c r="J33" s="134">
        <f>IDRICI!C61</f>
        <v>0</v>
      </c>
      <c r="K33" s="118" t="s">
        <v>185</v>
      </c>
      <c r="L33" s="136">
        <f>MAX(H33,J33)</f>
        <v>0</v>
      </c>
    </row>
    <row r="34" spans="2:12" ht="15" thickBot="1" x14ac:dyDescent="0.35">
      <c r="B34" s="208"/>
    </row>
    <row r="35" spans="2:12" ht="16.8" thickBot="1" x14ac:dyDescent="0.35">
      <c r="B35" s="208"/>
      <c r="D35" s="113" t="s">
        <v>211</v>
      </c>
      <c r="E35" s="114" t="s">
        <v>209</v>
      </c>
      <c r="F35" s="115" t="s">
        <v>212</v>
      </c>
      <c r="G35" s="114" t="s">
        <v>0</v>
      </c>
      <c r="H35" s="116" t="s">
        <v>4</v>
      </c>
      <c r="I35" s="113" t="s">
        <v>171</v>
      </c>
      <c r="J35" s="116" t="s">
        <v>4</v>
      </c>
    </row>
    <row r="36" spans="2:12" ht="15" thickBot="1" x14ac:dyDescent="0.35">
      <c r="B36" s="208"/>
      <c r="D36" s="117" t="s">
        <v>218</v>
      </c>
      <c r="E36" s="127"/>
      <c r="F36" s="131" t="s">
        <v>189</v>
      </c>
      <c r="G36" s="134">
        <f>IDRICI!B66</f>
        <v>0</v>
      </c>
      <c r="H36" s="134">
        <f>IDRICI!B69</f>
        <v>0</v>
      </c>
      <c r="I36" s="127">
        <v>0</v>
      </c>
      <c r="J36" s="134">
        <f>IDRICI!C69</f>
        <v>0</v>
      </c>
      <c r="K36" s="118" t="s">
        <v>185</v>
      </c>
      <c r="L36" s="136">
        <f>MAX(H36,J36)</f>
        <v>0</v>
      </c>
    </row>
    <row r="37" spans="2:12" ht="15" thickBot="1" x14ac:dyDescent="0.35">
      <c r="B37" s="208"/>
    </row>
    <row r="38" spans="2:12" ht="16.8" thickBot="1" x14ac:dyDescent="0.35">
      <c r="B38" s="208"/>
      <c r="D38" s="113" t="s">
        <v>204</v>
      </c>
      <c r="E38" s="114" t="s">
        <v>209</v>
      </c>
      <c r="F38" s="115" t="s">
        <v>212</v>
      </c>
      <c r="G38" s="114" t="s">
        <v>0</v>
      </c>
      <c r="H38" s="116" t="s">
        <v>4</v>
      </c>
      <c r="I38" s="113" t="s">
        <v>171</v>
      </c>
      <c r="J38" s="116" t="s">
        <v>4</v>
      </c>
    </row>
    <row r="39" spans="2:12" ht="15" thickBot="1" x14ac:dyDescent="0.35">
      <c r="B39" s="208"/>
      <c r="D39" s="117" t="s">
        <v>219</v>
      </c>
      <c r="E39" s="127">
        <v>0</v>
      </c>
      <c r="F39" s="131" t="s">
        <v>189</v>
      </c>
      <c r="G39" s="134">
        <f>IDRICI!B74</f>
        <v>0</v>
      </c>
      <c r="H39" s="134">
        <f>IDRICI!B77</f>
        <v>0</v>
      </c>
      <c r="I39" s="127">
        <v>0</v>
      </c>
      <c r="J39" s="134">
        <f>IDRICI!C77</f>
        <v>0</v>
      </c>
      <c r="K39" s="118" t="s">
        <v>185</v>
      </c>
      <c r="L39" s="136">
        <f>MAX(H39,J39)</f>
        <v>0</v>
      </c>
    </row>
    <row r="40" spans="2:12" ht="15" thickBot="1" x14ac:dyDescent="0.35">
      <c r="B40" s="208"/>
    </row>
    <row r="41" spans="2:12" ht="16.8" thickBot="1" x14ac:dyDescent="0.35">
      <c r="B41" s="208"/>
      <c r="D41" s="113" t="s">
        <v>207</v>
      </c>
      <c r="E41" s="114" t="s">
        <v>210</v>
      </c>
      <c r="F41" s="115" t="s">
        <v>213</v>
      </c>
      <c r="G41" s="114" t="s">
        <v>0</v>
      </c>
      <c r="H41" s="116" t="s">
        <v>4</v>
      </c>
      <c r="I41" s="113" t="s">
        <v>171</v>
      </c>
      <c r="J41" s="116" t="s">
        <v>4</v>
      </c>
    </row>
    <row r="42" spans="2:12" ht="15" thickBot="1" x14ac:dyDescent="0.35">
      <c r="B42" s="209"/>
      <c r="D42" s="117" t="s">
        <v>208</v>
      </c>
      <c r="E42" s="127">
        <v>0</v>
      </c>
      <c r="F42" s="131" t="s">
        <v>189</v>
      </c>
      <c r="G42" s="134">
        <f>IDRICI!B82</f>
        <v>0</v>
      </c>
      <c r="H42" s="134">
        <f>IDRICI!B85</f>
        <v>0</v>
      </c>
      <c r="I42" s="127">
        <v>0</v>
      </c>
      <c r="J42" s="134">
        <f>IDRICI!C85</f>
        <v>0</v>
      </c>
      <c r="K42" s="118" t="s">
        <v>185</v>
      </c>
      <c r="L42" s="136">
        <f>MAX(H42,J42)</f>
        <v>0</v>
      </c>
    </row>
    <row r="43" spans="2:12" ht="15" thickBot="1" x14ac:dyDescent="0.35"/>
    <row r="44" spans="2:12" ht="15" thickBot="1" x14ac:dyDescent="0.35">
      <c r="B44" s="197" t="s">
        <v>183</v>
      </c>
      <c r="D44" s="105" t="s">
        <v>173</v>
      </c>
      <c r="E44" s="106" t="s">
        <v>165</v>
      </c>
      <c r="F44" s="107" t="s">
        <v>175</v>
      </c>
      <c r="G44" s="106" t="s">
        <v>0</v>
      </c>
      <c r="H44" s="108" t="s">
        <v>4</v>
      </c>
      <c r="I44" s="105" t="s">
        <v>171</v>
      </c>
      <c r="J44" s="108" t="s">
        <v>4</v>
      </c>
    </row>
    <row r="45" spans="2:12" ht="15" thickBot="1" x14ac:dyDescent="0.35">
      <c r="B45" s="198"/>
      <c r="D45" s="109" t="s">
        <v>174</v>
      </c>
      <c r="E45" s="127">
        <v>0</v>
      </c>
      <c r="F45" s="132" t="s">
        <v>189</v>
      </c>
      <c r="G45" s="133">
        <f>PASSIVA!B5</f>
        <v>0</v>
      </c>
      <c r="H45" s="133">
        <f>PASSIVA!B8</f>
        <v>0</v>
      </c>
      <c r="I45" s="127">
        <v>0</v>
      </c>
      <c r="J45" s="133">
        <f>PASSIVA!C8</f>
        <v>0</v>
      </c>
      <c r="K45" s="112" t="s">
        <v>185</v>
      </c>
      <c r="L45" s="137">
        <f>MAX(H45,J45)</f>
        <v>0</v>
      </c>
    </row>
    <row r="46" spans="2:12" ht="15" thickBot="1" x14ac:dyDescent="0.35">
      <c r="B46" s="198"/>
    </row>
    <row r="47" spans="2:12" ht="16.8" thickBot="1" x14ac:dyDescent="0.35">
      <c r="B47" s="198"/>
      <c r="D47" s="105" t="s">
        <v>142</v>
      </c>
      <c r="E47" s="106" t="s">
        <v>162</v>
      </c>
      <c r="F47" s="107" t="s">
        <v>163</v>
      </c>
      <c r="G47" s="106" t="s">
        <v>0</v>
      </c>
      <c r="H47" s="108" t="s">
        <v>4</v>
      </c>
      <c r="I47" s="105" t="s">
        <v>171</v>
      </c>
      <c r="J47" s="108" t="s">
        <v>4</v>
      </c>
    </row>
    <row r="48" spans="2:12" ht="15" thickBot="1" x14ac:dyDescent="0.35">
      <c r="B48" s="198"/>
      <c r="D48" s="110"/>
      <c r="E48" s="127">
        <v>0</v>
      </c>
      <c r="F48" s="132" t="s">
        <v>189</v>
      </c>
      <c r="G48" s="133">
        <f>PASSIVA!B13</f>
        <v>0</v>
      </c>
      <c r="H48" s="133">
        <f>PASSIVA!B16</f>
        <v>0</v>
      </c>
      <c r="I48" s="127">
        <v>0</v>
      </c>
      <c r="J48" s="133">
        <f>PASSIVA!C16</f>
        <v>0</v>
      </c>
      <c r="K48" s="112" t="s">
        <v>185</v>
      </c>
      <c r="L48" s="137">
        <f>MAX(H48,J48)</f>
        <v>0</v>
      </c>
    </row>
    <row r="49" spans="2:12" ht="15" thickBot="1" x14ac:dyDescent="0.35">
      <c r="B49" s="198"/>
    </row>
    <row r="50" spans="2:12" ht="16.8" thickBot="1" x14ac:dyDescent="0.35">
      <c r="B50" s="198"/>
      <c r="D50" s="105" t="s">
        <v>143</v>
      </c>
      <c r="E50" s="106" t="s">
        <v>162</v>
      </c>
      <c r="F50" s="107" t="s">
        <v>163</v>
      </c>
      <c r="G50" s="106" t="s">
        <v>0</v>
      </c>
      <c r="H50" s="108" t="s">
        <v>4</v>
      </c>
      <c r="I50" s="105" t="s">
        <v>171</v>
      </c>
      <c r="J50" s="108" t="s">
        <v>4</v>
      </c>
    </row>
    <row r="51" spans="2:12" ht="15" thickBot="1" x14ac:dyDescent="0.35">
      <c r="B51" s="198"/>
      <c r="D51" s="110"/>
      <c r="E51" s="127">
        <v>0</v>
      </c>
      <c r="F51" s="132" t="s">
        <v>189</v>
      </c>
      <c r="G51" s="133">
        <f>PASSIVA!B21</f>
        <v>0</v>
      </c>
      <c r="H51" s="133">
        <f>PASSIVA!B24</f>
        <v>0</v>
      </c>
      <c r="I51" s="127">
        <v>0</v>
      </c>
      <c r="J51" s="133">
        <f>PASSIVA!C24</f>
        <v>0</v>
      </c>
      <c r="K51" s="112" t="s">
        <v>185</v>
      </c>
      <c r="L51" s="137">
        <f>MAX(H51,J51)</f>
        <v>0</v>
      </c>
    </row>
    <row r="52" spans="2:12" ht="15" thickBot="1" x14ac:dyDescent="0.35">
      <c r="B52" s="198"/>
    </row>
    <row r="53" spans="2:12" ht="15" thickBot="1" x14ac:dyDescent="0.35">
      <c r="B53" s="198"/>
      <c r="D53" s="105" t="s">
        <v>146</v>
      </c>
      <c r="E53" s="106" t="s">
        <v>130</v>
      </c>
      <c r="F53" s="107" t="s">
        <v>167</v>
      </c>
      <c r="G53" s="106" t="s">
        <v>0</v>
      </c>
      <c r="H53" s="108" t="s">
        <v>4</v>
      </c>
      <c r="I53" s="105" t="s">
        <v>171</v>
      </c>
      <c r="J53" s="108" t="s">
        <v>4</v>
      </c>
    </row>
    <row r="54" spans="2:12" ht="15" thickBot="1" x14ac:dyDescent="0.35">
      <c r="B54" s="198"/>
      <c r="D54" s="110"/>
      <c r="E54" s="127">
        <v>0</v>
      </c>
      <c r="F54" s="132" t="s">
        <v>189</v>
      </c>
      <c r="G54" s="133">
        <f>PASSIVA!B29</f>
        <v>0</v>
      </c>
      <c r="H54" s="133">
        <f>PASSIVA!B32</f>
        <v>0</v>
      </c>
      <c r="I54" s="127">
        <v>0</v>
      </c>
      <c r="J54" s="133">
        <f>PASSIVA!C32</f>
        <v>0</v>
      </c>
      <c r="K54" s="112" t="s">
        <v>185</v>
      </c>
      <c r="L54" s="137">
        <f>MAX(H54,J54)</f>
        <v>0</v>
      </c>
    </row>
    <row r="55" spans="2:12" ht="15" thickBot="1" x14ac:dyDescent="0.35">
      <c r="B55" s="198"/>
    </row>
    <row r="56" spans="2:12" ht="15" thickBot="1" x14ac:dyDescent="0.35">
      <c r="B56" s="198"/>
      <c r="D56" s="105" t="s">
        <v>147</v>
      </c>
      <c r="E56" s="106" t="s">
        <v>130</v>
      </c>
      <c r="F56" s="107" t="s">
        <v>191</v>
      </c>
      <c r="G56" s="106" t="s">
        <v>0</v>
      </c>
      <c r="H56" s="108" t="s">
        <v>4</v>
      </c>
      <c r="I56" s="105" t="s">
        <v>171</v>
      </c>
      <c r="J56" s="108" t="s">
        <v>4</v>
      </c>
    </row>
    <row r="57" spans="2:12" ht="15" thickBot="1" x14ac:dyDescent="0.35">
      <c r="B57" s="198"/>
      <c r="D57" s="109" t="s">
        <v>148</v>
      </c>
      <c r="E57" s="127">
        <v>0</v>
      </c>
      <c r="F57" s="132" t="s">
        <v>189</v>
      </c>
      <c r="G57" s="133">
        <f>PASSIVA!B37</f>
        <v>0</v>
      </c>
      <c r="H57" s="133">
        <f>PASSIVA!B40</f>
        <v>0</v>
      </c>
      <c r="I57" s="127">
        <v>0</v>
      </c>
      <c r="J57" s="133">
        <f>PASSIVA!C40</f>
        <v>0</v>
      </c>
      <c r="K57" s="112" t="s">
        <v>185</v>
      </c>
      <c r="L57" s="137">
        <f>MAX(H57,J57)</f>
        <v>0</v>
      </c>
    </row>
    <row r="58" spans="2:12" ht="15" thickBot="1" x14ac:dyDescent="0.35">
      <c r="B58" s="198"/>
    </row>
    <row r="59" spans="2:12" ht="15" thickBot="1" x14ac:dyDescent="0.35">
      <c r="B59" s="198"/>
      <c r="D59" s="105" t="s">
        <v>147</v>
      </c>
      <c r="E59" s="106" t="s">
        <v>130</v>
      </c>
      <c r="F59" s="107" t="s">
        <v>190</v>
      </c>
      <c r="G59" s="106" t="s">
        <v>0</v>
      </c>
      <c r="H59" s="108" t="s">
        <v>4</v>
      </c>
      <c r="I59" s="105" t="s">
        <v>171</v>
      </c>
      <c r="J59" s="108" t="s">
        <v>4</v>
      </c>
    </row>
    <row r="60" spans="2:12" ht="15" thickBot="1" x14ac:dyDescent="0.35">
      <c r="B60" s="198"/>
      <c r="D60" s="109" t="s">
        <v>156</v>
      </c>
      <c r="E60" s="127">
        <v>0</v>
      </c>
      <c r="F60" s="132" t="s">
        <v>189</v>
      </c>
      <c r="G60" s="133">
        <f>PASSIVA!B45</f>
        <v>0</v>
      </c>
      <c r="H60" s="133">
        <f>PASSIVA!B48</f>
        <v>0</v>
      </c>
      <c r="I60" s="127">
        <v>0</v>
      </c>
      <c r="J60" s="133">
        <f>PASSIVA!C48</f>
        <v>0</v>
      </c>
      <c r="K60" s="112" t="s">
        <v>185</v>
      </c>
      <c r="L60" s="137">
        <f>MAX(H60,J60)</f>
        <v>0</v>
      </c>
    </row>
    <row r="61" spans="2:12" ht="15" thickBot="1" x14ac:dyDescent="0.35">
      <c r="B61" s="198"/>
    </row>
    <row r="62" spans="2:12" ht="16.8" thickBot="1" x14ac:dyDescent="0.35">
      <c r="B62" s="198"/>
      <c r="D62" s="105" t="s">
        <v>168</v>
      </c>
      <c r="E62" s="106" t="s">
        <v>162</v>
      </c>
      <c r="F62" s="107" t="s">
        <v>163</v>
      </c>
      <c r="G62" s="106" t="s">
        <v>0</v>
      </c>
      <c r="H62" s="108" t="s">
        <v>4</v>
      </c>
      <c r="I62" s="105" t="s">
        <v>171</v>
      </c>
      <c r="J62" s="108" t="s">
        <v>4</v>
      </c>
    </row>
    <row r="63" spans="2:12" ht="15" thickBot="1" x14ac:dyDescent="0.35">
      <c r="B63" s="198"/>
      <c r="D63" s="110"/>
      <c r="E63" s="127">
        <v>0</v>
      </c>
      <c r="F63" s="132" t="s">
        <v>189</v>
      </c>
      <c r="G63" s="133">
        <f>PASSIVA!B53</f>
        <v>0</v>
      </c>
      <c r="H63" s="133">
        <f>PASSIVA!B56</f>
        <v>0</v>
      </c>
      <c r="I63" s="127">
        <v>0</v>
      </c>
      <c r="J63" s="133">
        <f>PASSIVA!C56</f>
        <v>0</v>
      </c>
      <c r="K63" s="112" t="s">
        <v>185</v>
      </c>
      <c r="L63" s="137">
        <f>MAX(H63,J63)</f>
        <v>0</v>
      </c>
    </row>
    <row r="64" spans="2:12" ht="15" thickBot="1" x14ac:dyDescent="0.35">
      <c r="B64" s="198"/>
    </row>
    <row r="65" spans="2:12" ht="16.8" thickBot="1" x14ac:dyDescent="0.35">
      <c r="B65" s="198"/>
      <c r="D65" s="105" t="s">
        <v>169</v>
      </c>
      <c r="E65" s="106" t="s">
        <v>162</v>
      </c>
      <c r="F65" s="107" t="s">
        <v>163</v>
      </c>
      <c r="G65" s="106" t="s">
        <v>0</v>
      </c>
      <c r="H65" s="108" t="s">
        <v>4</v>
      </c>
      <c r="I65" s="105" t="s">
        <v>171</v>
      </c>
      <c r="J65" s="108" t="s">
        <v>4</v>
      </c>
    </row>
    <row r="66" spans="2:12" ht="43.8" thickBot="1" x14ac:dyDescent="0.35">
      <c r="B66" s="198"/>
      <c r="D66" s="111" t="s">
        <v>153</v>
      </c>
      <c r="E66" s="127">
        <v>0</v>
      </c>
      <c r="F66" s="132" t="s">
        <v>189</v>
      </c>
      <c r="G66" s="133">
        <f>PASSIVA!B62</f>
        <v>0</v>
      </c>
      <c r="H66" s="133">
        <f>PASSIVA!B65</f>
        <v>0</v>
      </c>
      <c r="I66" s="127">
        <v>0</v>
      </c>
      <c r="J66" s="133">
        <f>PASSIVA!C65</f>
        <v>0</v>
      </c>
      <c r="K66" s="112" t="s">
        <v>185</v>
      </c>
      <c r="L66" s="137">
        <f>MAX(H66,J66)</f>
        <v>0</v>
      </c>
    </row>
    <row r="67" spans="2:12" ht="15" thickBot="1" x14ac:dyDescent="0.35">
      <c r="B67" s="198"/>
    </row>
    <row r="68" spans="2:12" ht="16.8" thickBot="1" x14ac:dyDescent="0.35">
      <c r="B68" s="198"/>
      <c r="D68" s="105" t="s">
        <v>169</v>
      </c>
      <c r="E68" s="106" t="s">
        <v>162</v>
      </c>
      <c r="F68" s="107" t="s">
        <v>163</v>
      </c>
      <c r="G68" s="106" t="s">
        <v>0</v>
      </c>
      <c r="H68" s="108" t="s">
        <v>4</v>
      </c>
      <c r="I68" s="105" t="s">
        <v>171</v>
      </c>
      <c r="J68" s="108" t="s">
        <v>4</v>
      </c>
    </row>
    <row r="69" spans="2:12" ht="43.8" thickBot="1" x14ac:dyDescent="0.35">
      <c r="B69" s="198"/>
      <c r="D69" s="111" t="s">
        <v>154</v>
      </c>
      <c r="E69" s="127">
        <v>0</v>
      </c>
      <c r="F69" s="132" t="s">
        <v>189</v>
      </c>
      <c r="G69" s="133">
        <f>PASSIVA!B71</f>
        <v>0</v>
      </c>
      <c r="H69" s="133">
        <f>PASSIVA!B74</f>
        <v>0</v>
      </c>
      <c r="I69" s="127">
        <v>0</v>
      </c>
      <c r="J69" s="133">
        <f>PASSIVA!C74</f>
        <v>0</v>
      </c>
      <c r="K69" s="112" t="s">
        <v>185</v>
      </c>
      <c r="L69" s="137">
        <f>MAX(H69,J69)</f>
        <v>0</v>
      </c>
    </row>
    <row r="70" spans="2:12" ht="15" thickBot="1" x14ac:dyDescent="0.35">
      <c r="B70" s="198"/>
    </row>
    <row r="71" spans="2:12" ht="16.8" thickBot="1" x14ac:dyDescent="0.35">
      <c r="B71" s="198"/>
      <c r="D71" s="105" t="s">
        <v>169</v>
      </c>
      <c r="E71" s="106" t="s">
        <v>162</v>
      </c>
      <c r="F71" s="107" t="s">
        <v>163</v>
      </c>
      <c r="G71" s="106" t="s">
        <v>0</v>
      </c>
      <c r="H71" s="108" t="s">
        <v>4</v>
      </c>
      <c r="I71" s="105" t="s">
        <v>171</v>
      </c>
      <c r="J71" s="108" t="s">
        <v>4</v>
      </c>
    </row>
    <row r="72" spans="2:12" ht="15" thickBot="1" x14ac:dyDescent="0.35">
      <c r="B72" s="199"/>
      <c r="D72" s="111" t="s">
        <v>98</v>
      </c>
      <c r="E72" s="127">
        <v>0</v>
      </c>
      <c r="F72" s="132" t="s">
        <v>189</v>
      </c>
      <c r="G72" s="133">
        <f>PASSIVA!B79</f>
        <v>0</v>
      </c>
      <c r="H72" s="133">
        <f>PASSIVA!B82</f>
        <v>0</v>
      </c>
      <c r="I72" s="129">
        <v>0</v>
      </c>
      <c r="J72" s="133">
        <f>PASSIVA!C82</f>
        <v>0</v>
      </c>
      <c r="K72" s="112" t="s">
        <v>185</v>
      </c>
      <c r="L72" s="137">
        <f>MAX(H72,J72)</f>
        <v>0</v>
      </c>
    </row>
    <row r="73" spans="2:12" ht="15" thickBot="1" x14ac:dyDescent="0.35"/>
    <row r="74" spans="2:12" ht="15" thickBot="1" x14ac:dyDescent="0.35">
      <c r="B74" s="200" t="s">
        <v>184</v>
      </c>
      <c r="D74" s="139" t="s">
        <v>146</v>
      </c>
      <c r="E74" s="140" t="s">
        <v>130</v>
      </c>
      <c r="F74" s="141" t="s">
        <v>167</v>
      </c>
      <c r="G74" s="140" t="s">
        <v>0</v>
      </c>
      <c r="H74" s="142" t="s">
        <v>4</v>
      </c>
      <c r="I74" s="139" t="s">
        <v>171</v>
      </c>
      <c r="J74" s="142" t="s">
        <v>4</v>
      </c>
    </row>
    <row r="75" spans="2:12" ht="15" thickBot="1" x14ac:dyDescent="0.35">
      <c r="B75" s="201"/>
      <c r="D75" s="143" t="s">
        <v>150</v>
      </c>
      <c r="E75" s="127">
        <v>0</v>
      </c>
      <c r="F75" s="144" t="s">
        <v>189</v>
      </c>
      <c r="G75" s="145">
        <f>ATTIVA!B5</f>
        <v>0</v>
      </c>
      <c r="H75" s="145">
        <f>ATTIVA!B8</f>
        <v>0</v>
      </c>
      <c r="I75" s="127">
        <v>0</v>
      </c>
      <c r="J75" s="145">
        <f>ATTIVA!C8</f>
        <v>0</v>
      </c>
      <c r="K75" s="125" t="s">
        <v>185</v>
      </c>
      <c r="L75" s="138">
        <f>MAX(H75,J75)</f>
        <v>0</v>
      </c>
    </row>
    <row r="76" spans="2:12" ht="15" thickBot="1" x14ac:dyDescent="0.35">
      <c r="B76" s="201"/>
    </row>
    <row r="77" spans="2:12" ht="15" thickBot="1" x14ac:dyDescent="0.35">
      <c r="B77" s="201"/>
      <c r="D77" s="139" t="s">
        <v>151</v>
      </c>
      <c r="E77" s="140" t="s">
        <v>130</v>
      </c>
      <c r="F77" s="141" t="s">
        <v>217</v>
      </c>
      <c r="G77" s="140" t="s">
        <v>0</v>
      </c>
      <c r="H77" s="142" t="s">
        <v>4</v>
      </c>
      <c r="I77" s="139" t="s">
        <v>171</v>
      </c>
      <c r="J77" s="142" t="s">
        <v>4</v>
      </c>
    </row>
    <row r="78" spans="2:12" ht="15" thickBot="1" x14ac:dyDescent="0.35">
      <c r="B78" s="202"/>
      <c r="D78" s="143" t="s">
        <v>170</v>
      </c>
      <c r="E78" s="127">
        <v>0</v>
      </c>
      <c r="F78" s="144" t="s">
        <v>189</v>
      </c>
      <c r="G78" s="145">
        <f>ATTIVA!B13</f>
        <v>0</v>
      </c>
      <c r="H78" s="145">
        <f>ATTIVA!B16</f>
        <v>0</v>
      </c>
      <c r="I78" s="127">
        <v>0</v>
      </c>
      <c r="J78" s="145">
        <f>ATTIVA!C16</f>
        <v>0</v>
      </c>
      <c r="K78" s="125" t="s">
        <v>185</v>
      </c>
      <c r="L78" s="138">
        <f>MAX(H78,J78)</f>
        <v>0</v>
      </c>
    </row>
    <row r="79" spans="2:12" ht="15" thickBot="1" x14ac:dyDescent="0.35"/>
    <row r="80" spans="2:12" ht="15" thickBot="1" x14ac:dyDescent="0.35">
      <c r="G80" s="177" t="s">
        <v>188</v>
      </c>
      <c r="H80" s="126">
        <f>SUM(H6:H79)</f>
        <v>0</v>
      </c>
      <c r="I80" s="176" t="s">
        <v>186</v>
      </c>
      <c r="J80" s="173">
        <f>SUM(J6:J79)</f>
        <v>0</v>
      </c>
      <c r="K80" s="175" t="s">
        <v>187</v>
      </c>
      <c r="L80" s="174">
        <f>SUM(L6:L79)</f>
        <v>0</v>
      </c>
    </row>
    <row r="81" spans="2:12" ht="15" thickBot="1" x14ac:dyDescent="0.35"/>
    <row r="82" spans="2:12" ht="26.4" customHeight="1" thickBot="1" x14ac:dyDescent="0.35">
      <c r="B82" s="186" t="s">
        <v>222</v>
      </c>
    </row>
    <row r="83" spans="2:12" ht="15" thickBot="1" x14ac:dyDescent="0.35">
      <c r="B83" s="187"/>
      <c r="D83" s="189" t="s">
        <v>223</v>
      </c>
      <c r="E83" s="189"/>
      <c r="F83" s="189"/>
      <c r="G83" s="167">
        <f>200*L4</f>
        <v>200</v>
      </c>
      <c r="H83" s="127">
        <v>0</v>
      </c>
      <c r="L83" s="146">
        <f>IF(L80=0,0,MAX(G83,H83))</f>
        <v>0</v>
      </c>
    </row>
    <row r="84" spans="2:12" x14ac:dyDescent="0.3">
      <c r="B84" s="187"/>
    </row>
    <row r="85" spans="2:12" ht="15" thickBot="1" x14ac:dyDescent="0.35">
      <c r="B85" s="187"/>
      <c r="D85" s="190" t="s">
        <v>224</v>
      </c>
      <c r="E85" s="189"/>
      <c r="F85" s="189"/>
    </row>
    <row r="86" spans="2:12" ht="15" thickBot="1" x14ac:dyDescent="0.35">
      <c r="B86" s="188"/>
      <c r="D86" s="189" t="s">
        <v>225</v>
      </c>
      <c r="E86" s="189"/>
      <c r="F86" s="189"/>
      <c r="G86" s="167">
        <f>300*L4</f>
        <v>300</v>
      </c>
      <c r="H86" s="127">
        <v>0</v>
      </c>
      <c r="L86" s="146">
        <f>IF(L80=0,0,MAX(G86,H86))</f>
        <v>0</v>
      </c>
    </row>
    <row r="87" spans="2:12" ht="15" thickBot="1" x14ac:dyDescent="0.35"/>
    <row r="88" spans="2:12" ht="43.8" thickBot="1" x14ac:dyDescent="0.35">
      <c r="G88" s="178" t="s">
        <v>228</v>
      </c>
      <c r="H88" s="168">
        <f>SUM(H80:H86)</f>
        <v>0</v>
      </c>
      <c r="I88" s="171" t="s">
        <v>227</v>
      </c>
      <c r="J88" s="172">
        <f>J80+L83+L86</f>
        <v>0</v>
      </c>
      <c r="K88" s="169" t="s">
        <v>229</v>
      </c>
      <c r="L88" s="170">
        <f>L80+L83+L86</f>
        <v>0</v>
      </c>
    </row>
    <row r="90" spans="2:12" ht="15" thickBot="1" x14ac:dyDescent="0.35"/>
    <row r="91" spans="2:12" ht="29.25" customHeight="1" thickBot="1" x14ac:dyDescent="0.35">
      <c r="B91" s="183" t="s">
        <v>230</v>
      </c>
      <c r="C91" s="184"/>
      <c r="D91" s="184"/>
      <c r="E91" s="184"/>
      <c r="F91" s="184"/>
      <c r="G91" s="184"/>
      <c r="H91" s="184"/>
      <c r="I91" s="184"/>
      <c r="J91" s="184"/>
      <c r="K91" s="184"/>
      <c r="L91" s="185"/>
    </row>
  </sheetData>
  <sheetProtection algorithmName="SHA-512" hashValue="uDBMiwuQPQvk7CITPPaJr8lly1Bk2U96foB6jwQGD8GLHbpq3/NZl6U5KR9jY1tSxlfboPxVLafnAMtgfWCHFw==" saltValue="8w3GruUIwsOdLkNrkXXQ0w==" spinCount="100000" sheet="1" objects="1" scenarios="1"/>
  <mergeCells count="14">
    <mergeCell ref="D1:L1"/>
    <mergeCell ref="I3:L3"/>
    <mergeCell ref="B44:B72"/>
    <mergeCell ref="B74:B78"/>
    <mergeCell ref="D3:H3"/>
    <mergeCell ref="D4:G4"/>
    <mergeCell ref="B5:B15"/>
    <mergeCell ref="B17:B42"/>
    <mergeCell ref="D2:L2"/>
    <mergeCell ref="B91:L91"/>
    <mergeCell ref="B82:B86"/>
    <mergeCell ref="D83:F83"/>
    <mergeCell ref="D85:F85"/>
    <mergeCell ref="D86:F86"/>
  </mergeCells>
  <pageMargins left="0.7" right="0.7" top="0.75" bottom="0.75" header="0.3" footer="0.3"/>
  <pageSetup paperSize="9" orientation="portrait" r:id="rId1"/>
  <ignoredErrors>
    <ignoredError sqref="H8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dimension ref="A1:R32"/>
  <sheetViews>
    <sheetView topLeftCell="A24" zoomScale="99" zoomScaleNormal="99" workbookViewId="0">
      <selection activeCell="I39" sqref="I39"/>
    </sheetView>
  </sheetViews>
  <sheetFormatPr defaultRowHeight="14.4" x14ac:dyDescent="0.3"/>
  <cols>
    <col min="11" max="11" width="13.5546875" customWidth="1"/>
  </cols>
  <sheetData>
    <row r="1" spans="1:18" ht="24.6" x14ac:dyDescent="0.4">
      <c r="A1" s="216" t="s">
        <v>29</v>
      </c>
      <c r="B1" s="216"/>
      <c r="C1" s="216"/>
      <c r="D1" s="216"/>
      <c r="E1" s="216"/>
      <c r="F1" s="216"/>
      <c r="G1" s="216"/>
      <c r="H1" s="216"/>
      <c r="I1" s="216"/>
      <c r="J1" s="216"/>
      <c r="K1" s="216"/>
      <c r="L1" s="216"/>
      <c r="M1" s="216"/>
    </row>
    <row r="2" spans="1:18" ht="21" x14ac:dyDescent="0.45">
      <c r="A2" s="19" t="s">
        <v>75</v>
      </c>
      <c r="B2" s="19"/>
      <c r="C2" s="19"/>
      <c r="D2" s="19"/>
      <c r="E2" s="19"/>
      <c r="F2" s="19"/>
      <c r="G2" s="19"/>
      <c r="H2" s="19"/>
      <c r="I2" s="19"/>
      <c r="J2" s="19"/>
      <c r="K2" s="19"/>
      <c r="L2" s="19"/>
      <c r="M2" s="19"/>
      <c r="N2" s="15"/>
      <c r="O2" s="15"/>
      <c r="P2" s="15"/>
      <c r="Q2" s="16"/>
      <c r="R2" s="16"/>
    </row>
    <row r="3" spans="1:18" ht="31.95" customHeight="1" x14ac:dyDescent="0.5">
      <c r="A3" s="5" t="s">
        <v>30</v>
      </c>
      <c r="B3" s="217" t="s">
        <v>31</v>
      </c>
      <c r="C3" s="218"/>
      <c r="D3" s="3"/>
      <c r="K3" s="17" t="s">
        <v>70</v>
      </c>
      <c r="L3" s="12" t="s">
        <v>71</v>
      </c>
      <c r="M3" s="18" t="s">
        <v>72</v>
      </c>
    </row>
    <row r="4" spans="1:18" ht="30" customHeight="1" x14ac:dyDescent="0.35">
      <c r="A4" s="222">
        <v>0.5</v>
      </c>
      <c r="B4" s="6" t="s">
        <v>108</v>
      </c>
      <c r="C4" s="241" t="s">
        <v>221</v>
      </c>
      <c r="D4" s="242"/>
      <c r="E4" s="242"/>
      <c r="F4" s="242"/>
      <c r="G4" s="242"/>
      <c r="H4" s="242"/>
      <c r="I4" s="242"/>
      <c r="J4" s="242"/>
      <c r="K4" s="219" t="s">
        <v>73</v>
      </c>
      <c r="L4" s="222">
        <v>0.5</v>
      </c>
      <c r="M4" s="222">
        <v>0.5</v>
      </c>
    </row>
    <row r="5" spans="1:18" x14ac:dyDescent="0.3">
      <c r="A5" s="223"/>
      <c r="B5" s="6" t="s">
        <v>32</v>
      </c>
      <c r="C5" s="211" t="s">
        <v>33</v>
      </c>
      <c r="D5" s="212"/>
      <c r="E5" s="212"/>
      <c r="F5" s="212"/>
      <c r="G5" s="212"/>
      <c r="H5" s="212"/>
      <c r="I5" s="212"/>
      <c r="J5" s="213"/>
      <c r="K5" s="220"/>
      <c r="L5" s="223"/>
      <c r="M5" s="223"/>
    </row>
    <row r="6" spans="1:18" x14ac:dyDescent="0.3">
      <c r="A6" s="223"/>
      <c r="B6" s="6" t="s">
        <v>34</v>
      </c>
      <c r="C6" s="211" t="s">
        <v>43</v>
      </c>
      <c r="D6" s="212"/>
      <c r="E6" s="212"/>
      <c r="F6" s="212"/>
      <c r="G6" s="212"/>
      <c r="H6" s="212"/>
      <c r="I6" s="212"/>
      <c r="J6" s="213"/>
      <c r="K6" s="220"/>
      <c r="L6" s="223"/>
      <c r="M6" s="223"/>
    </row>
    <row r="7" spans="1:18" x14ac:dyDescent="0.3">
      <c r="A7" s="223"/>
      <c r="B7" s="6" t="s">
        <v>35</v>
      </c>
      <c r="C7" s="239" t="s">
        <v>42</v>
      </c>
      <c r="D7" s="239"/>
      <c r="E7" s="239"/>
      <c r="F7" s="239"/>
      <c r="G7" s="239"/>
      <c r="H7" s="239"/>
      <c r="I7" s="239"/>
      <c r="J7" s="239"/>
      <c r="K7" s="220"/>
      <c r="L7" s="223"/>
      <c r="M7" s="223"/>
    </row>
    <row r="8" spans="1:18" ht="16.2" x14ac:dyDescent="0.35">
      <c r="A8" s="223"/>
      <c r="B8" s="6" t="s">
        <v>36</v>
      </c>
      <c r="C8" s="7" t="s">
        <v>44</v>
      </c>
      <c r="D8" s="8"/>
      <c r="E8" s="8"/>
      <c r="F8" s="8"/>
      <c r="G8" s="8"/>
      <c r="H8" s="8"/>
      <c r="I8" s="8"/>
      <c r="J8" s="1"/>
      <c r="K8" s="220"/>
      <c r="L8" s="223"/>
      <c r="M8" s="223"/>
    </row>
    <row r="9" spans="1:18" x14ac:dyDescent="0.3">
      <c r="A9" s="223"/>
      <c r="B9" s="6" t="s">
        <v>37</v>
      </c>
      <c r="C9" s="238" t="s">
        <v>45</v>
      </c>
      <c r="D9" s="238"/>
      <c r="E9" s="238"/>
      <c r="F9" s="238"/>
      <c r="G9" s="238"/>
      <c r="H9" s="238"/>
      <c r="I9" s="238"/>
      <c r="J9" s="238"/>
      <c r="K9" s="220"/>
      <c r="L9" s="223"/>
      <c r="M9" s="223"/>
    </row>
    <row r="10" spans="1:18" x14ac:dyDescent="0.3">
      <c r="A10" s="223"/>
      <c r="B10" s="6" t="s">
        <v>38</v>
      </c>
      <c r="C10" s="238" t="s">
        <v>46</v>
      </c>
      <c r="D10" s="238"/>
      <c r="E10" s="238"/>
      <c r="F10" s="238"/>
      <c r="G10" s="238"/>
      <c r="H10" s="238"/>
      <c r="I10" s="238"/>
      <c r="J10" s="238"/>
      <c r="K10" s="220"/>
      <c r="L10" s="223"/>
      <c r="M10" s="223"/>
    </row>
    <row r="11" spans="1:18" x14ac:dyDescent="0.3">
      <c r="A11" s="223"/>
      <c r="B11" s="6" t="s">
        <v>39</v>
      </c>
      <c r="C11" s="238" t="s">
        <v>47</v>
      </c>
      <c r="D11" s="238"/>
      <c r="E11" s="238"/>
      <c r="F11" s="238"/>
      <c r="G11" s="238"/>
      <c r="H11" s="238"/>
      <c r="I11" s="238"/>
      <c r="J11" s="238"/>
      <c r="K11" s="220"/>
      <c r="L11" s="223"/>
      <c r="M11" s="223"/>
    </row>
    <row r="12" spans="1:18" x14ac:dyDescent="0.3">
      <c r="A12" s="223"/>
      <c r="B12" s="6" t="s">
        <v>40</v>
      </c>
      <c r="C12" s="238" t="s">
        <v>48</v>
      </c>
      <c r="D12" s="238"/>
      <c r="E12" s="238"/>
      <c r="F12" s="238"/>
      <c r="G12" s="238"/>
      <c r="H12" s="238"/>
      <c r="I12" s="238"/>
      <c r="J12" s="238"/>
      <c r="K12" s="220"/>
      <c r="L12" s="223"/>
      <c r="M12" s="223"/>
    </row>
    <row r="13" spans="1:18" x14ac:dyDescent="0.3">
      <c r="A13" s="224"/>
      <c r="B13" s="6" t="s">
        <v>41</v>
      </c>
      <c r="C13" s="239" t="s">
        <v>49</v>
      </c>
      <c r="D13" s="240"/>
      <c r="E13" s="240"/>
      <c r="F13" s="240"/>
      <c r="G13" s="240"/>
      <c r="H13" s="240"/>
      <c r="I13" s="240"/>
      <c r="J13" s="240"/>
      <c r="K13" s="221"/>
      <c r="L13" s="224"/>
      <c r="M13" s="224"/>
    </row>
    <row r="14" spans="1:18" ht="44.4" customHeight="1" x14ac:dyDescent="0.3">
      <c r="A14" s="222">
        <v>0.5</v>
      </c>
      <c r="B14" s="10" t="s">
        <v>107</v>
      </c>
      <c r="C14" s="234" t="s">
        <v>220</v>
      </c>
      <c r="D14" s="232"/>
      <c r="E14" s="232"/>
      <c r="F14" s="232"/>
      <c r="G14" s="232"/>
      <c r="H14" s="232"/>
      <c r="I14" s="232"/>
      <c r="J14" s="233"/>
      <c r="K14" s="225" t="s">
        <v>73</v>
      </c>
      <c r="L14" s="222">
        <v>0.5</v>
      </c>
      <c r="M14" s="222">
        <v>0.5</v>
      </c>
    </row>
    <row r="15" spans="1:18" x14ac:dyDescent="0.3">
      <c r="A15" s="223"/>
      <c r="B15" s="10" t="s">
        <v>50</v>
      </c>
      <c r="C15" s="211" t="s">
        <v>54</v>
      </c>
      <c r="D15" s="212"/>
      <c r="E15" s="212"/>
      <c r="F15" s="212"/>
      <c r="G15" s="212"/>
      <c r="H15" s="212"/>
      <c r="I15" s="212"/>
      <c r="J15" s="213"/>
      <c r="K15" s="226"/>
      <c r="L15" s="223"/>
      <c r="M15" s="223"/>
    </row>
    <row r="16" spans="1:18" s="9" customFormat="1" ht="28.2" customHeight="1" x14ac:dyDescent="0.3">
      <c r="A16" s="223"/>
      <c r="B16" s="11" t="s">
        <v>51</v>
      </c>
      <c r="C16" s="231" t="s">
        <v>55</v>
      </c>
      <c r="D16" s="232"/>
      <c r="E16" s="232"/>
      <c r="F16" s="232"/>
      <c r="G16" s="232"/>
      <c r="H16" s="232"/>
      <c r="I16" s="232"/>
      <c r="J16" s="233"/>
      <c r="K16" s="226"/>
      <c r="L16" s="223"/>
      <c r="M16" s="223"/>
    </row>
    <row r="17" spans="1:13" ht="43.95" customHeight="1" x14ac:dyDescent="0.3">
      <c r="A17" s="223"/>
      <c r="B17" s="10" t="s">
        <v>52</v>
      </c>
      <c r="C17" s="231" t="s">
        <v>56</v>
      </c>
      <c r="D17" s="232"/>
      <c r="E17" s="232"/>
      <c r="F17" s="232"/>
      <c r="G17" s="232"/>
      <c r="H17" s="232"/>
      <c r="I17" s="232"/>
      <c r="J17" s="233"/>
      <c r="K17" s="226"/>
      <c r="L17" s="223"/>
      <c r="M17" s="223"/>
    </row>
    <row r="18" spans="1:13" ht="29.4" customHeight="1" x14ac:dyDescent="0.3">
      <c r="A18" s="223"/>
      <c r="B18" s="10" t="s">
        <v>53</v>
      </c>
      <c r="C18" s="231" t="s">
        <v>57</v>
      </c>
      <c r="D18" s="232"/>
      <c r="E18" s="232"/>
      <c r="F18" s="232"/>
      <c r="G18" s="232"/>
      <c r="H18" s="232"/>
      <c r="I18" s="232"/>
      <c r="J18" s="233"/>
      <c r="K18" s="226"/>
      <c r="L18" s="223"/>
      <c r="M18" s="223"/>
    </row>
    <row r="19" spans="1:13" x14ac:dyDescent="0.3">
      <c r="A19" s="223"/>
      <c r="B19" s="4"/>
      <c r="C19" s="211" t="s">
        <v>58</v>
      </c>
      <c r="D19" s="212"/>
      <c r="E19" s="212"/>
      <c r="F19" s="212"/>
      <c r="G19" s="212"/>
      <c r="H19" s="212"/>
      <c r="I19" s="212"/>
      <c r="J19" s="213"/>
      <c r="K19" s="226"/>
      <c r="L19" s="223"/>
      <c r="M19" s="223"/>
    </row>
    <row r="20" spans="1:13" x14ac:dyDescent="0.3">
      <c r="A20" s="223"/>
      <c r="B20" s="4"/>
      <c r="C20" s="211" t="s">
        <v>59</v>
      </c>
      <c r="D20" s="212"/>
      <c r="E20" s="212"/>
      <c r="F20" s="212"/>
      <c r="G20" s="212"/>
      <c r="H20" s="212"/>
      <c r="I20" s="212"/>
      <c r="J20" s="213"/>
      <c r="K20" s="226"/>
      <c r="L20" s="223"/>
      <c r="M20" s="223"/>
    </row>
    <row r="21" spans="1:13" x14ac:dyDescent="0.3">
      <c r="A21" s="223"/>
      <c r="B21" s="4"/>
      <c r="C21" s="211" t="s">
        <v>60</v>
      </c>
      <c r="D21" s="212"/>
      <c r="E21" s="212"/>
      <c r="F21" s="212"/>
      <c r="G21" s="212"/>
      <c r="H21" s="212"/>
      <c r="I21" s="212"/>
      <c r="J21" s="213"/>
      <c r="K21" s="226"/>
      <c r="L21" s="223"/>
      <c r="M21" s="223"/>
    </row>
    <row r="22" spans="1:13" x14ac:dyDescent="0.3">
      <c r="A22" s="223"/>
      <c r="B22" s="4"/>
      <c r="C22" s="211" t="s">
        <v>61</v>
      </c>
      <c r="D22" s="212"/>
      <c r="E22" s="212"/>
      <c r="F22" s="212"/>
      <c r="G22" s="212"/>
      <c r="H22" s="212"/>
      <c r="I22" s="212"/>
      <c r="J22" s="213"/>
      <c r="K22" s="226"/>
      <c r="L22" s="223"/>
      <c r="M22" s="223"/>
    </row>
    <row r="23" spans="1:13" x14ac:dyDescent="0.3">
      <c r="A23" s="223"/>
      <c r="B23" s="4"/>
      <c r="C23" s="211" t="s">
        <v>62</v>
      </c>
      <c r="D23" s="212"/>
      <c r="E23" s="212"/>
      <c r="F23" s="212"/>
      <c r="G23" s="212"/>
      <c r="H23" s="212"/>
      <c r="I23" s="212"/>
      <c r="J23" s="213"/>
      <c r="K23" s="226"/>
      <c r="L23" s="223"/>
      <c r="M23" s="223"/>
    </row>
    <row r="24" spans="1:13" x14ac:dyDescent="0.3">
      <c r="A24" s="223"/>
      <c r="B24" s="4"/>
      <c r="C24" s="211" t="s">
        <v>63</v>
      </c>
      <c r="D24" s="212"/>
      <c r="E24" s="212"/>
      <c r="F24" s="212"/>
      <c r="G24" s="212"/>
      <c r="H24" s="212"/>
      <c r="I24" s="212"/>
      <c r="J24" s="213"/>
      <c r="K24" s="226"/>
      <c r="L24" s="223"/>
      <c r="M24" s="223"/>
    </row>
    <row r="25" spans="1:13" x14ac:dyDescent="0.3">
      <c r="A25" s="223"/>
      <c r="B25" s="4"/>
      <c r="C25" s="211" t="s">
        <v>64</v>
      </c>
      <c r="D25" s="212"/>
      <c r="E25" s="212"/>
      <c r="F25" s="212"/>
      <c r="G25" s="212"/>
      <c r="H25" s="212"/>
      <c r="I25" s="212"/>
      <c r="J25" s="213"/>
      <c r="K25" s="226"/>
      <c r="L25" s="223"/>
      <c r="M25" s="223"/>
    </row>
    <row r="26" spans="1:13" x14ac:dyDescent="0.3">
      <c r="A26" s="223"/>
      <c r="B26" s="4"/>
      <c r="C26" s="211" t="s">
        <v>65</v>
      </c>
      <c r="D26" s="212"/>
      <c r="E26" s="212"/>
      <c r="F26" s="212"/>
      <c r="G26" s="212"/>
      <c r="H26" s="212"/>
      <c r="I26" s="212"/>
      <c r="J26" s="213"/>
      <c r="K26" s="226"/>
      <c r="L26" s="223"/>
      <c r="M26" s="223"/>
    </row>
    <row r="27" spans="1:13" x14ac:dyDescent="0.3">
      <c r="A27" s="223"/>
      <c r="B27" s="4"/>
      <c r="C27" s="228" t="s">
        <v>66</v>
      </c>
      <c r="D27" s="229"/>
      <c r="E27" s="229"/>
      <c r="F27" s="229"/>
      <c r="G27" s="229"/>
      <c r="H27" s="229"/>
      <c r="I27" s="229"/>
      <c r="J27" s="230"/>
      <c r="K27" s="226"/>
      <c r="L27" s="223"/>
      <c r="M27" s="223"/>
    </row>
    <row r="28" spans="1:13" x14ac:dyDescent="0.3">
      <c r="A28" s="224"/>
      <c r="B28" s="4"/>
      <c r="C28" s="228" t="s">
        <v>67</v>
      </c>
      <c r="D28" s="229"/>
      <c r="E28" s="229"/>
      <c r="F28" s="229"/>
      <c r="G28" s="229"/>
      <c r="H28" s="229"/>
      <c r="I28" s="229"/>
      <c r="J28" s="230"/>
      <c r="K28" s="227"/>
      <c r="L28" s="224"/>
      <c r="M28" s="224"/>
    </row>
    <row r="29" spans="1:13" x14ac:dyDescent="0.3">
      <c r="A29" s="14">
        <v>1</v>
      </c>
      <c r="B29" s="214" t="s">
        <v>74</v>
      </c>
      <c r="C29" s="215"/>
      <c r="D29" s="215"/>
      <c r="E29" s="215"/>
      <c r="F29" s="215"/>
      <c r="G29" s="215"/>
      <c r="H29" s="215"/>
      <c r="I29" s="215"/>
      <c r="J29" s="215"/>
      <c r="K29" s="1"/>
      <c r="L29" s="14">
        <v>1</v>
      </c>
      <c r="M29" s="14">
        <v>1</v>
      </c>
    </row>
    <row r="30" spans="1:13" x14ac:dyDescent="0.3">
      <c r="A30" s="235"/>
      <c r="B30" s="236"/>
      <c r="C30" s="236"/>
      <c r="D30" s="236"/>
      <c r="E30" s="236"/>
      <c r="F30" s="236"/>
      <c r="G30" s="236"/>
      <c r="H30" s="236"/>
      <c r="I30" s="236"/>
      <c r="J30" s="236"/>
      <c r="K30" s="236"/>
      <c r="L30" s="236"/>
      <c r="M30" s="237"/>
    </row>
    <row r="31" spans="1:13" ht="72.599999999999994" customHeight="1" x14ac:dyDescent="0.3">
      <c r="A31" s="14">
        <v>1</v>
      </c>
      <c r="B31" s="6" t="s">
        <v>69</v>
      </c>
      <c r="C31" s="231" t="s">
        <v>68</v>
      </c>
      <c r="D31" s="232"/>
      <c r="E31" s="232"/>
      <c r="F31" s="232"/>
      <c r="G31" s="232"/>
      <c r="H31" s="232"/>
      <c r="I31" s="232"/>
      <c r="J31" s="233"/>
      <c r="K31" s="13" t="s">
        <v>73</v>
      </c>
      <c r="L31" s="14">
        <v>1</v>
      </c>
      <c r="M31" s="14">
        <v>1</v>
      </c>
    </row>
    <row r="32" spans="1:13" x14ac:dyDescent="0.3">
      <c r="A32" s="14">
        <v>1</v>
      </c>
      <c r="B32" s="214" t="s">
        <v>74</v>
      </c>
      <c r="C32" s="215"/>
      <c r="D32" s="215"/>
      <c r="E32" s="215"/>
      <c r="F32" s="215"/>
      <c r="G32" s="215"/>
      <c r="H32" s="215"/>
      <c r="I32" s="215"/>
      <c r="J32" s="215"/>
      <c r="K32" s="1"/>
      <c r="L32" s="14">
        <v>1</v>
      </c>
      <c r="M32" s="14">
        <v>1</v>
      </c>
    </row>
  </sheetData>
  <mergeCells count="38">
    <mergeCell ref="A30:M30"/>
    <mergeCell ref="B29:J29"/>
    <mergeCell ref="C11:J11"/>
    <mergeCell ref="C12:J12"/>
    <mergeCell ref="C13:J13"/>
    <mergeCell ref="A4:A13"/>
    <mergeCell ref="C5:J5"/>
    <mergeCell ref="C6:J6"/>
    <mergeCell ref="C4:J4"/>
    <mergeCell ref="C7:J7"/>
    <mergeCell ref="C9:J9"/>
    <mergeCell ref="C10:J10"/>
    <mergeCell ref="C22:J22"/>
    <mergeCell ref="C23:J23"/>
    <mergeCell ref="C24:J24"/>
    <mergeCell ref="C25:J25"/>
    <mergeCell ref="C20:J20"/>
    <mergeCell ref="C14:J14"/>
    <mergeCell ref="C15:J15"/>
    <mergeCell ref="C16:J16"/>
    <mergeCell ref="C17:J17"/>
    <mergeCell ref="C18:J18"/>
    <mergeCell ref="C21:J21"/>
    <mergeCell ref="C19:J19"/>
    <mergeCell ref="B32:J32"/>
    <mergeCell ref="A1:M1"/>
    <mergeCell ref="B3:C3"/>
    <mergeCell ref="K4:K13"/>
    <mergeCell ref="L4:L13"/>
    <mergeCell ref="M4:M13"/>
    <mergeCell ref="K14:K28"/>
    <mergeCell ref="L14:L28"/>
    <mergeCell ref="M14:M28"/>
    <mergeCell ref="C26:J26"/>
    <mergeCell ref="C27:J27"/>
    <mergeCell ref="C28:J28"/>
    <mergeCell ref="C31:J31"/>
    <mergeCell ref="A14:A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782F-0732-4787-AE4B-FCBB221EED1D}">
  <dimension ref="A1:D16"/>
  <sheetViews>
    <sheetView topLeftCell="A3" zoomScale="112" zoomScaleNormal="112" workbookViewId="0">
      <selection sqref="A1:D16"/>
    </sheetView>
  </sheetViews>
  <sheetFormatPr defaultRowHeight="14.4" x14ac:dyDescent="0.3"/>
  <cols>
    <col min="1" max="1" width="24.6640625" customWidth="1"/>
    <col min="2" max="2" width="12.44140625" customWidth="1"/>
    <col min="3" max="3" width="7.33203125" customWidth="1"/>
    <col min="4" max="4" width="4" customWidth="1"/>
  </cols>
  <sheetData>
    <row r="1" spans="1:4" ht="24.6" x14ac:dyDescent="0.4">
      <c r="A1" s="246" t="s">
        <v>76</v>
      </c>
      <c r="B1" s="247"/>
      <c r="C1" s="247"/>
      <c r="D1" s="248"/>
    </row>
    <row r="2" spans="1:4" ht="16.2" customHeight="1" thickBot="1" x14ac:dyDescent="0.35">
      <c r="A2" s="243" t="s">
        <v>77</v>
      </c>
      <c r="B2" s="244"/>
      <c r="C2" s="244"/>
      <c r="D2" s="245"/>
    </row>
    <row r="3" spans="1:4" x14ac:dyDescent="0.3">
      <c r="A3" s="20" t="s">
        <v>12</v>
      </c>
      <c r="B3" s="21" t="s">
        <v>1</v>
      </c>
      <c r="C3" s="22"/>
      <c r="D3" s="23"/>
    </row>
    <row r="4" spans="1:4" ht="14.4" customHeight="1" x14ac:dyDescent="0.3">
      <c r="A4" s="24" t="s">
        <v>6</v>
      </c>
      <c r="B4" s="8">
        <v>1.2</v>
      </c>
      <c r="C4" s="2" t="s">
        <v>14</v>
      </c>
      <c r="D4" s="249" t="s">
        <v>26</v>
      </c>
    </row>
    <row r="5" spans="1:4" x14ac:dyDescent="0.3">
      <c r="A5" s="24" t="s">
        <v>9</v>
      </c>
      <c r="B5" s="8">
        <v>1.2</v>
      </c>
      <c r="C5" s="2" t="s">
        <v>15</v>
      </c>
      <c r="D5" s="249"/>
    </row>
    <row r="6" spans="1:4" x14ac:dyDescent="0.3">
      <c r="A6" s="24" t="s">
        <v>10</v>
      </c>
      <c r="B6" s="8">
        <v>1.2</v>
      </c>
      <c r="C6" s="2" t="s">
        <v>18</v>
      </c>
      <c r="D6" s="249"/>
    </row>
    <row r="7" spans="1:4" x14ac:dyDescent="0.3">
      <c r="A7" s="24" t="s">
        <v>5</v>
      </c>
      <c r="B7" s="8">
        <v>0.95</v>
      </c>
      <c r="C7" s="2" t="s">
        <v>19</v>
      </c>
      <c r="D7" s="249"/>
    </row>
    <row r="8" spans="1:4" x14ac:dyDescent="0.3">
      <c r="A8" s="24" t="s">
        <v>27</v>
      </c>
      <c r="B8" s="8">
        <v>0.95</v>
      </c>
      <c r="C8" s="2" t="s">
        <v>20</v>
      </c>
      <c r="D8" s="249"/>
    </row>
    <row r="9" spans="1:4" x14ac:dyDescent="0.3">
      <c r="A9" s="24" t="s">
        <v>28</v>
      </c>
      <c r="B9" s="8">
        <v>1.2</v>
      </c>
      <c r="C9" s="2" t="s">
        <v>21</v>
      </c>
      <c r="D9" s="249"/>
    </row>
    <row r="10" spans="1:4" x14ac:dyDescent="0.3">
      <c r="A10" s="24" t="s">
        <v>7</v>
      </c>
      <c r="B10" s="8">
        <v>1.3</v>
      </c>
      <c r="C10" s="2" t="s">
        <v>22</v>
      </c>
      <c r="D10" s="249"/>
    </row>
    <row r="11" spans="1:4" x14ac:dyDescent="0.3">
      <c r="A11" s="24" t="s">
        <v>11</v>
      </c>
      <c r="B11" s="8">
        <v>1.1499999999999999</v>
      </c>
      <c r="C11" s="2" t="s">
        <v>23</v>
      </c>
      <c r="D11" s="249"/>
    </row>
    <row r="12" spans="1:4" x14ac:dyDescent="0.3">
      <c r="A12" s="24" t="s">
        <v>8</v>
      </c>
      <c r="B12" s="8">
        <v>1.2</v>
      </c>
      <c r="C12" s="2" t="s">
        <v>24</v>
      </c>
      <c r="D12" s="249"/>
    </row>
    <row r="13" spans="1:4" x14ac:dyDescent="0.3">
      <c r="A13" s="25"/>
      <c r="B13" s="8"/>
      <c r="C13" s="1"/>
      <c r="D13" s="249"/>
    </row>
    <row r="14" spans="1:4" x14ac:dyDescent="0.3">
      <c r="A14" s="24" t="s">
        <v>200</v>
      </c>
      <c r="B14" s="8">
        <v>0.85</v>
      </c>
      <c r="C14" s="2" t="s">
        <v>25</v>
      </c>
      <c r="D14" s="249"/>
    </row>
    <row r="15" spans="1:4" x14ac:dyDescent="0.3">
      <c r="A15" s="24" t="s">
        <v>13</v>
      </c>
      <c r="B15" s="8">
        <v>1.3</v>
      </c>
      <c r="C15" s="2" t="s">
        <v>16</v>
      </c>
      <c r="D15" s="249"/>
    </row>
    <row r="16" spans="1:4" ht="15" thickBot="1" x14ac:dyDescent="0.35">
      <c r="A16" s="26" t="s">
        <v>106</v>
      </c>
      <c r="B16" s="27">
        <v>0.8</v>
      </c>
      <c r="C16" s="28" t="s">
        <v>17</v>
      </c>
      <c r="D16" s="250"/>
    </row>
  </sheetData>
  <sortState xmlns:xlrd2="http://schemas.microsoft.com/office/spreadsheetml/2017/richdata2" ref="A3:D17">
    <sortCondition ref="B3:B14"/>
  </sortState>
  <mergeCells count="3">
    <mergeCell ref="A2:D2"/>
    <mergeCell ref="A1:D1"/>
    <mergeCell ref="D4: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C596-1AAF-484C-8D13-398BFEEBFB1D}">
  <dimension ref="B1:Q51"/>
  <sheetViews>
    <sheetView topLeftCell="A26" zoomScale="93" zoomScaleNormal="93" workbookViewId="0">
      <selection activeCell="U8" sqref="U8"/>
    </sheetView>
  </sheetViews>
  <sheetFormatPr defaultRowHeight="14.4" x14ac:dyDescent="0.3"/>
  <cols>
    <col min="2" max="2" width="8.6640625" customWidth="1"/>
    <col min="12" max="12" width="5.88671875" customWidth="1"/>
    <col min="13" max="13" width="6.109375" customWidth="1"/>
    <col min="14" max="14" width="10.5546875" customWidth="1"/>
  </cols>
  <sheetData>
    <row r="1" spans="2:17" ht="15" thickBot="1" x14ac:dyDescent="0.35"/>
    <row r="2" spans="2:17" ht="26.4" thickBot="1" x14ac:dyDescent="0.55000000000000004">
      <c r="B2" s="191" t="s">
        <v>202</v>
      </c>
      <c r="C2" s="203"/>
      <c r="D2" s="203"/>
      <c r="E2" s="203"/>
      <c r="F2" s="203"/>
      <c r="G2" s="203"/>
      <c r="H2" s="203"/>
      <c r="I2" s="203"/>
      <c r="J2" s="203"/>
      <c r="K2" s="203"/>
      <c r="L2" s="203"/>
      <c r="M2" s="203"/>
      <c r="N2" s="251"/>
    </row>
    <row r="3" spans="2:17" ht="15" thickBot="1" x14ac:dyDescent="0.35">
      <c r="B3" s="154"/>
      <c r="N3" s="155"/>
    </row>
    <row r="4" spans="2:17" ht="24.6" x14ac:dyDescent="0.4">
      <c r="B4" s="252" t="s">
        <v>78</v>
      </c>
      <c r="C4" s="253"/>
      <c r="D4" s="253"/>
      <c r="E4" s="253"/>
      <c r="F4" s="253"/>
      <c r="G4" s="253"/>
      <c r="H4" s="253"/>
      <c r="I4" s="253"/>
      <c r="J4" s="253"/>
      <c r="K4" s="253"/>
      <c r="L4" s="253"/>
      <c r="M4" s="253"/>
      <c r="N4" s="254"/>
    </row>
    <row r="5" spans="2:17" ht="17.399999999999999" x14ac:dyDescent="0.3">
      <c r="B5" s="255" t="s">
        <v>105</v>
      </c>
      <c r="C5" s="256"/>
      <c r="D5" s="256"/>
      <c r="E5" s="256"/>
      <c r="F5" s="256"/>
      <c r="G5" s="256"/>
      <c r="H5" s="256"/>
      <c r="I5" s="256"/>
      <c r="J5" s="256"/>
      <c r="K5" s="256"/>
      <c r="L5" s="256"/>
      <c r="M5" s="256"/>
      <c r="N5" s="257"/>
      <c r="O5" s="15"/>
      <c r="P5" s="15"/>
      <c r="Q5" s="15"/>
    </row>
    <row r="6" spans="2:17" ht="30" customHeight="1" x14ac:dyDescent="0.3">
      <c r="B6" s="260"/>
      <c r="C6" s="261"/>
      <c r="D6" s="261"/>
      <c r="E6" s="261"/>
      <c r="F6" s="261"/>
      <c r="G6" s="261"/>
      <c r="H6" s="261"/>
      <c r="I6" s="261"/>
      <c r="J6" s="261"/>
      <c r="K6" s="262"/>
      <c r="L6" s="35" t="s">
        <v>1</v>
      </c>
      <c r="M6" s="36" t="s">
        <v>2</v>
      </c>
      <c r="N6" s="37" t="s">
        <v>99</v>
      </c>
    </row>
    <row r="7" spans="2:17" ht="14.4" customHeight="1" x14ac:dyDescent="0.3">
      <c r="B7" s="258" t="s">
        <v>104</v>
      </c>
      <c r="C7" s="6" t="s">
        <v>25</v>
      </c>
      <c r="D7" s="214" t="s">
        <v>201</v>
      </c>
      <c r="E7" s="214"/>
      <c r="F7" s="214"/>
      <c r="G7" s="214"/>
      <c r="H7" s="214"/>
      <c r="I7" s="214"/>
      <c r="J7" s="214"/>
      <c r="K7" s="214"/>
      <c r="L7" s="29">
        <v>0.85</v>
      </c>
      <c r="M7" s="31"/>
      <c r="N7" s="32"/>
      <c r="P7" s="166"/>
    </row>
    <row r="8" spans="2:17" x14ac:dyDescent="0.3">
      <c r="B8" s="259"/>
      <c r="C8" s="6" t="s">
        <v>79</v>
      </c>
      <c r="D8" s="239" t="s">
        <v>80</v>
      </c>
      <c r="E8" s="239"/>
      <c r="F8" s="239"/>
      <c r="G8" s="239"/>
      <c r="H8" s="239"/>
      <c r="I8" s="239"/>
      <c r="J8" s="239"/>
      <c r="K8" s="239"/>
      <c r="L8" s="29"/>
      <c r="M8" s="31">
        <v>0.32</v>
      </c>
      <c r="N8" s="32"/>
    </row>
    <row r="9" spans="2:17" x14ac:dyDescent="0.3">
      <c r="B9" s="259"/>
      <c r="C9" s="6" t="s">
        <v>81</v>
      </c>
      <c r="D9" s="239" t="s">
        <v>82</v>
      </c>
      <c r="E9" s="239"/>
      <c r="F9" s="239"/>
      <c r="G9" s="239"/>
      <c r="H9" s="239"/>
      <c r="I9" s="239"/>
      <c r="J9" s="239"/>
      <c r="K9" s="239"/>
      <c r="L9" s="29"/>
      <c r="M9" s="31">
        <v>0.04</v>
      </c>
      <c r="N9" s="32"/>
    </row>
    <row r="10" spans="2:17" x14ac:dyDescent="0.3">
      <c r="B10" s="259"/>
      <c r="C10" s="6" t="s">
        <v>83</v>
      </c>
      <c r="D10" s="239" t="s">
        <v>84</v>
      </c>
      <c r="E10" s="239"/>
      <c r="F10" s="239"/>
      <c r="G10" s="239"/>
      <c r="H10" s="239"/>
      <c r="I10" s="239"/>
      <c r="J10" s="239"/>
      <c r="K10" s="239"/>
      <c r="L10" s="29"/>
      <c r="M10" s="31">
        <v>0.18</v>
      </c>
      <c r="N10" s="33">
        <f>SUM(M8:M10)*L7</f>
        <v>0.45900000000000002</v>
      </c>
    </row>
    <row r="11" spans="2:17" x14ac:dyDescent="0.3">
      <c r="B11" s="265"/>
      <c r="C11" s="266"/>
      <c r="D11" s="266"/>
      <c r="E11" s="266"/>
      <c r="F11" s="266"/>
      <c r="G11" s="266"/>
      <c r="H11" s="266"/>
      <c r="I11" s="266"/>
      <c r="J11" s="266"/>
      <c r="K11" s="266"/>
      <c r="L11" s="266"/>
      <c r="M11" s="266"/>
      <c r="N11" s="267"/>
    </row>
    <row r="12" spans="2:17" x14ac:dyDescent="0.3">
      <c r="B12" s="258" t="s">
        <v>104</v>
      </c>
      <c r="C12" s="6" t="s">
        <v>16</v>
      </c>
      <c r="D12" s="214" t="s">
        <v>86</v>
      </c>
      <c r="E12" s="214"/>
      <c r="F12" s="214"/>
      <c r="G12" s="214"/>
      <c r="H12" s="214"/>
      <c r="I12" s="214"/>
      <c r="J12" s="214"/>
      <c r="K12" s="214"/>
      <c r="L12" s="29">
        <v>1.3</v>
      </c>
      <c r="M12" s="31"/>
      <c r="N12" s="32"/>
      <c r="P12" s="166"/>
    </row>
    <row r="13" spans="2:17" x14ac:dyDescent="0.3">
      <c r="B13" s="259"/>
      <c r="C13" s="6" t="s">
        <v>79</v>
      </c>
      <c r="D13" s="239" t="s">
        <v>80</v>
      </c>
      <c r="E13" s="239"/>
      <c r="F13" s="239"/>
      <c r="G13" s="239"/>
      <c r="H13" s="239"/>
      <c r="I13" s="239"/>
      <c r="J13" s="239"/>
      <c r="K13" s="239"/>
      <c r="L13" s="29"/>
      <c r="M13" s="31">
        <v>0.32</v>
      </c>
      <c r="N13" s="32"/>
    </row>
    <row r="14" spans="2:17" x14ac:dyDescent="0.3">
      <c r="B14" s="259"/>
      <c r="C14" s="6" t="s">
        <v>81</v>
      </c>
      <c r="D14" s="239" t="s">
        <v>82</v>
      </c>
      <c r="E14" s="239"/>
      <c r="F14" s="239"/>
      <c r="G14" s="239"/>
      <c r="H14" s="239"/>
      <c r="I14" s="239"/>
      <c r="J14" s="239"/>
      <c r="K14" s="239"/>
      <c r="L14" s="29"/>
      <c r="M14" s="31">
        <v>0.04</v>
      </c>
      <c r="N14" s="32"/>
    </row>
    <row r="15" spans="2:17" x14ac:dyDescent="0.3">
      <c r="B15" s="259"/>
      <c r="C15" s="6" t="s">
        <v>83</v>
      </c>
      <c r="D15" s="239" t="s">
        <v>84</v>
      </c>
      <c r="E15" s="239"/>
      <c r="F15" s="239"/>
      <c r="G15" s="239"/>
      <c r="H15" s="239"/>
      <c r="I15" s="239"/>
      <c r="J15" s="239"/>
      <c r="K15" s="239"/>
      <c r="L15" s="29"/>
      <c r="M15" s="31">
        <v>0.18</v>
      </c>
      <c r="N15" s="33">
        <f>SUM(M13:M15)*L12</f>
        <v>0.70200000000000007</v>
      </c>
    </row>
    <row r="16" spans="2:17" x14ac:dyDescent="0.3">
      <c r="B16" s="265"/>
      <c r="C16" s="266"/>
      <c r="D16" s="266"/>
      <c r="E16" s="266"/>
      <c r="F16" s="266"/>
      <c r="G16" s="266"/>
      <c r="H16" s="266"/>
      <c r="I16" s="266"/>
      <c r="J16" s="266"/>
      <c r="K16" s="266"/>
      <c r="L16" s="266"/>
      <c r="M16" s="266"/>
      <c r="N16" s="267"/>
    </row>
    <row r="17" spans="2:16" ht="14.4" customHeight="1" x14ac:dyDescent="0.3">
      <c r="B17" s="258" t="s">
        <v>104</v>
      </c>
      <c r="C17" s="6" t="s">
        <v>88</v>
      </c>
      <c r="D17" s="214" t="s">
        <v>87</v>
      </c>
      <c r="E17" s="214"/>
      <c r="F17" s="214"/>
      <c r="G17" s="214"/>
      <c r="H17" s="214"/>
      <c r="I17" s="214"/>
      <c r="J17" s="214"/>
      <c r="K17" s="214"/>
      <c r="L17" s="29">
        <v>0.8</v>
      </c>
      <c r="M17" s="31"/>
      <c r="N17" s="32"/>
      <c r="P17" s="166"/>
    </row>
    <row r="18" spans="2:16" x14ac:dyDescent="0.3">
      <c r="B18" s="259"/>
      <c r="C18" s="6" t="s">
        <v>79</v>
      </c>
      <c r="D18" s="239" t="s">
        <v>80</v>
      </c>
      <c r="E18" s="239"/>
      <c r="F18" s="239"/>
      <c r="G18" s="239"/>
      <c r="H18" s="239"/>
      <c r="I18" s="239"/>
      <c r="J18" s="239"/>
      <c r="K18" s="239"/>
      <c r="L18" s="29"/>
      <c r="M18" s="31">
        <v>0.32</v>
      </c>
      <c r="N18" s="32"/>
    </row>
    <row r="19" spans="2:16" x14ac:dyDescent="0.3">
      <c r="B19" s="259"/>
      <c r="C19" s="6" t="s">
        <v>81</v>
      </c>
      <c r="D19" s="239" t="s">
        <v>82</v>
      </c>
      <c r="E19" s="239"/>
      <c r="F19" s="239"/>
      <c r="G19" s="239"/>
      <c r="H19" s="239"/>
      <c r="I19" s="239"/>
      <c r="J19" s="239"/>
      <c r="K19" s="239"/>
      <c r="L19" s="29"/>
      <c r="M19" s="31">
        <v>0.04</v>
      </c>
      <c r="N19" s="32"/>
    </row>
    <row r="20" spans="2:16" x14ac:dyDescent="0.3">
      <c r="B20" s="259"/>
      <c r="C20" s="6" t="s">
        <v>83</v>
      </c>
      <c r="D20" s="239" t="s">
        <v>84</v>
      </c>
      <c r="E20" s="239"/>
      <c r="F20" s="239"/>
      <c r="G20" s="239"/>
      <c r="H20" s="239"/>
      <c r="I20" s="239"/>
      <c r="J20" s="239"/>
      <c r="K20" s="239"/>
      <c r="L20" s="29"/>
      <c r="M20" s="31">
        <v>0.18</v>
      </c>
      <c r="N20" s="33">
        <f>SUM(M18:M20)*L17</f>
        <v>0.43200000000000005</v>
      </c>
    </row>
    <row r="21" spans="2:16" x14ac:dyDescent="0.3">
      <c r="B21" s="265"/>
      <c r="C21" s="266"/>
      <c r="D21" s="266"/>
      <c r="E21" s="266"/>
      <c r="F21" s="266"/>
      <c r="G21" s="266"/>
      <c r="H21" s="266"/>
      <c r="I21" s="266"/>
      <c r="J21" s="266"/>
      <c r="K21" s="266"/>
      <c r="L21" s="266"/>
      <c r="M21" s="266"/>
      <c r="N21" s="267"/>
    </row>
    <row r="22" spans="2:16" ht="19.95" customHeight="1" x14ac:dyDescent="0.3">
      <c r="B22" s="263" t="s">
        <v>104</v>
      </c>
      <c r="C22" s="6" t="s">
        <v>23</v>
      </c>
      <c r="D22" s="268" t="s">
        <v>100</v>
      </c>
      <c r="E22" s="268"/>
      <c r="F22" s="268"/>
      <c r="G22" s="268"/>
      <c r="H22" s="268"/>
      <c r="I22" s="268"/>
      <c r="J22" s="268"/>
      <c r="K22" s="268"/>
      <c r="L22" s="29">
        <v>1.1499999999999999</v>
      </c>
      <c r="M22" s="1"/>
      <c r="N22" s="34"/>
      <c r="P22" s="166"/>
    </row>
    <row r="23" spans="2:16" ht="19.2" customHeight="1" x14ac:dyDescent="0.3">
      <c r="B23" s="264"/>
      <c r="C23" s="6" t="s">
        <v>79</v>
      </c>
      <c r="D23" s="239" t="s">
        <v>80</v>
      </c>
      <c r="E23" s="239"/>
      <c r="F23" s="239"/>
      <c r="G23" s="239"/>
      <c r="H23" s="239"/>
      <c r="I23" s="239"/>
      <c r="J23" s="239"/>
      <c r="K23" s="239"/>
      <c r="L23" s="29"/>
      <c r="M23" s="31">
        <v>0.32</v>
      </c>
      <c r="N23" s="34"/>
    </row>
    <row r="24" spans="2:16" x14ac:dyDescent="0.3">
      <c r="B24" s="264"/>
      <c r="C24" s="6" t="s">
        <v>81</v>
      </c>
      <c r="D24" s="239" t="s">
        <v>82</v>
      </c>
      <c r="E24" s="239"/>
      <c r="F24" s="239"/>
      <c r="G24" s="239"/>
      <c r="H24" s="239"/>
      <c r="I24" s="239"/>
      <c r="J24" s="239"/>
      <c r="K24" s="239"/>
      <c r="L24" s="29"/>
      <c r="M24" s="31">
        <v>0.04</v>
      </c>
      <c r="N24" s="33">
        <f>SUM(M23:M24)*L22</f>
        <v>0.41399999999999998</v>
      </c>
    </row>
    <row r="25" spans="2:16" x14ac:dyDescent="0.3">
      <c r="B25" s="265"/>
      <c r="C25" s="266"/>
      <c r="D25" s="266"/>
      <c r="E25" s="266"/>
      <c r="F25" s="266"/>
      <c r="G25" s="266"/>
      <c r="H25" s="266"/>
      <c r="I25" s="266"/>
      <c r="J25" s="266"/>
      <c r="K25" s="266"/>
      <c r="L25" s="266"/>
      <c r="M25" s="266"/>
      <c r="N25" s="267"/>
    </row>
    <row r="26" spans="2:16" ht="28.2" customHeight="1" x14ac:dyDescent="0.3">
      <c r="B26" s="258" t="s">
        <v>104</v>
      </c>
      <c r="C26" s="6" t="s">
        <v>102</v>
      </c>
      <c r="D26" s="269" t="s">
        <v>101</v>
      </c>
      <c r="E26" s="269"/>
      <c r="F26" s="269"/>
      <c r="G26" s="269"/>
      <c r="H26" s="269"/>
      <c r="I26" s="269"/>
      <c r="J26" s="269"/>
      <c r="K26" s="269"/>
      <c r="L26" s="29">
        <v>0.9</v>
      </c>
      <c r="M26" s="1"/>
      <c r="N26" s="34"/>
      <c r="P26" s="166"/>
    </row>
    <row r="27" spans="2:16" x14ac:dyDescent="0.3">
      <c r="B27" s="259"/>
      <c r="C27" s="6" t="s">
        <v>79</v>
      </c>
      <c r="D27" s="239" t="s">
        <v>80</v>
      </c>
      <c r="E27" s="239"/>
      <c r="F27" s="239"/>
      <c r="G27" s="239"/>
      <c r="H27" s="239"/>
      <c r="I27" s="239"/>
      <c r="J27" s="239"/>
      <c r="K27" s="239"/>
      <c r="L27" s="29"/>
      <c r="M27" s="31">
        <v>0.32</v>
      </c>
      <c r="N27" s="34"/>
    </row>
    <row r="28" spans="2:16" x14ac:dyDescent="0.3">
      <c r="B28" s="259"/>
      <c r="C28" s="6" t="s">
        <v>81</v>
      </c>
      <c r="D28" s="239" t="s">
        <v>82</v>
      </c>
      <c r="E28" s="239"/>
      <c r="F28" s="239"/>
      <c r="G28" s="239"/>
      <c r="H28" s="239"/>
      <c r="I28" s="239"/>
      <c r="J28" s="239"/>
      <c r="K28" s="239"/>
      <c r="L28" s="29"/>
      <c r="M28" s="31">
        <v>0.04</v>
      </c>
      <c r="N28" s="34"/>
    </row>
    <row r="29" spans="2:16" x14ac:dyDescent="0.3">
      <c r="B29" s="259"/>
      <c r="C29" s="6" t="s">
        <v>83</v>
      </c>
      <c r="D29" s="239" t="s">
        <v>84</v>
      </c>
      <c r="E29" s="239"/>
      <c r="F29" s="239"/>
      <c r="G29" s="239"/>
      <c r="H29" s="239"/>
      <c r="I29" s="239"/>
      <c r="J29" s="239"/>
      <c r="K29" s="239"/>
      <c r="L29" s="29"/>
      <c r="M29" s="31">
        <v>0.18</v>
      </c>
      <c r="N29" s="33">
        <f>SUM(M27:M29)*L26</f>
        <v>0.48600000000000004</v>
      </c>
    </row>
    <row r="30" spans="2:16" x14ac:dyDescent="0.3">
      <c r="B30" s="265"/>
      <c r="C30" s="266"/>
      <c r="D30" s="266"/>
      <c r="E30" s="266"/>
      <c r="F30" s="266"/>
      <c r="G30" s="266"/>
      <c r="H30" s="266"/>
      <c r="I30" s="266"/>
      <c r="J30" s="266"/>
      <c r="K30" s="266"/>
      <c r="L30" s="266"/>
      <c r="M30" s="266"/>
      <c r="N30" s="267"/>
    </row>
    <row r="31" spans="2:16" x14ac:dyDescent="0.3">
      <c r="B31" s="259" t="s">
        <v>103</v>
      </c>
      <c r="C31" s="6"/>
      <c r="D31" s="270" t="s">
        <v>94</v>
      </c>
      <c r="E31" s="270"/>
      <c r="F31" s="270"/>
      <c r="G31" s="270"/>
      <c r="H31" s="270"/>
      <c r="I31" s="270"/>
      <c r="J31" s="270"/>
      <c r="K31" s="270"/>
      <c r="L31" s="29"/>
      <c r="M31" s="30"/>
      <c r="N31" s="32"/>
      <c r="P31" s="166"/>
    </row>
    <row r="32" spans="2:16" x14ac:dyDescent="0.3">
      <c r="B32" s="259"/>
      <c r="C32" s="6" t="s">
        <v>14</v>
      </c>
      <c r="D32" s="268" t="s">
        <v>89</v>
      </c>
      <c r="E32" s="268"/>
      <c r="F32" s="268"/>
      <c r="G32" s="268"/>
      <c r="H32" s="268"/>
      <c r="I32" s="268"/>
      <c r="J32" s="268"/>
      <c r="K32" s="268"/>
      <c r="L32" s="1"/>
      <c r="M32" s="1"/>
      <c r="N32" s="34"/>
    </row>
    <row r="33" spans="2:16" x14ac:dyDescent="0.3">
      <c r="B33" s="259"/>
      <c r="C33" s="6" t="s">
        <v>15</v>
      </c>
      <c r="D33" s="268" t="s">
        <v>90</v>
      </c>
      <c r="E33" s="268"/>
      <c r="F33" s="268"/>
      <c r="G33" s="268"/>
      <c r="H33" s="268"/>
      <c r="I33" s="268"/>
      <c r="J33" s="268"/>
      <c r="K33" s="268"/>
      <c r="L33" s="1"/>
      <c r="M33" s="1"/>
      <c r="N33" s="34"/>
    </row>
    <row r="34" spans="2:16" x14ac:dyDescent="0.3">
      <c r="B34" s="259"/>
      <c r="C34" s="6" t="s">
        <v>18</v>
      </c>
      <c r="D34" s="268" t="s">
        <v>91</v>
      </c>
      <c r="E34" s="268"/>
      <c r="F34" s="268"/>
      <c r="G34" s="268"/>
      <c r="H34" s="268"/>
      <c r="I34" s="268"/>
      <c r="J34" s="268"/>
      <c r="K34" s="268"/>
      <c r="L34" s="1"/>
      <c r="M34" s="1"/>
      <c r="N34" s="34"/>
    </row>
    <row r="35" spans="2:16" x14ac:dyDescent="0.3">
      <c r="B35" s="259"/>
      <c r="C35" s="6" t="s">
        <v>21</v>
      </c>
      <c r="D35" s="268" t="s">
        <v>92</v>
      </c>
      <c r="E35" s="268"/>
      <c r="F35" s="268"/>
      <c r="G35" s="268"/>
      <c r="H35" s="268"/>
      <c r="I35" s="268"/>
      <c r="J35" s="268"/>
      <c r="K35" s="268"/>
      <c r="L35" s="1"/>
      <c r="M35" s="1"/>
      <c r="N35" s="34"/>
    </row>
    <row r="36" spans="2:16" x14ac:dyDescent="0.3">
      <c r="B36" s="259"/>
      <c r="C36" s="6" t="s">
        <v>24</v>
      </c>
      <c r="D36" s="268" t="s">
        <v>93</v>
      </c>
      <c r="E36" s="268"/>
      <c r="F36" s="268"/>
      <c r="G36" s="268"/>
      <c r="H36" s="268"/>
      <c r="I36" s="268"/>
      <c r="J36" s="268"/>
      <c r="K36" s="268"/>
      <c r="L36" s="29">
        <v>1.2</v>
      </c>
      <c r="M36" s="1"/>
      <c r="N36" s="34"/>
    </row>
    <row r="37" spans="2:16" x14ac:dyDescent="0.3">
      <c r="B37" s="259"/>
      <c r="C37" s="6" t="s">
        <v>79</v>
      </c>
      <c r="D37" s="239" t="s">
        <v>80</v>
      </c>
      <c r="E37" s="239"/>
      <c r="F37" s="239"/>
      <c r="G37" s="239"/>
      <c r="H37" s="239"/>
      <c r="I37" s="239"/>
      <c r="J37" s="239"/>
      <c r="K37" s="239"/>
      <c r="L37" s="29"/>
      <c r="M37" s="31">
        <v>0.32</v>
      </c>
      <c r="N37" s="32"/>
    </row>
    <row r="38" spans="2:16" x14ac:dyDescent="0.3">
      <c r="B38" s="259"/>
      <c r="C38" s="6" t="s">
        <v>81</v>
      </c>
      <c r="D38" s="239" t="s">
        <v>82</v>
      </c>
      <c r="E38" s="239"/>
      <c r="F38" s="239"/>
      <c r="G38" s="239"/>
      <c r="H38" s="239"/>
      <c r="I38" s="239"/>
      <c r="J38" s="239"/>
      <c r="K38" s="239"/>
      <c r="L38" s="29"/>
      <c r="M38" s="31">
        <v>0.04</v>
      </c>
      <c r="N38" s="33">
        <f>SUM(M37:M38)*L36</f>
        <v>0.432</v>
      </c>
    </row>
    <row r="39" spans="2:16" x14ac:dyDescent="0.3">
      <c r="B39" s="265"/>
      <c r="C39" s="266"/>
      <c r="D39" s="266"/>
      <c r="E39" s="266"/>
      <c r="F39" s="266"/>
      <c r="G39" s="266"/>
      <c r="H39" s="266"/>
      <c r="I39" s="266"/>
      <c r="J39" s="266"/>
      <c r="K39" s="266"/>
      <c r="L39" s="266"/>
      <c r="M39" s="266"/>
      <c r="N39" s="267"/>
    </row>
    <row r="40" spans="2:16" ht="14.4" customHeight="1" x14ac:dyDescent="0.3">
      <c r="B40" s="258" t="s">
        <v>104</v>
      </c>
      <c r="C40" s="1"/>
      <c r="D40" s="270" t="s">
        <v>94</v>
      </c>
      <c r="E40" s="270"/>
      <c r="F40" s="270"/>
      <c r="G40" s="270"/>
      <c r="H40" s="270"/>
      <c r="I40" s="270"/>
      <c r="J40" s="270"/>
      <c r="K40" s="270"/>
      <c r="L40" s="1"/>
      <c r="M40" s="1"/>
      <c r="N40" s="34"/>
      <c r="P40" s="166"/>
    </row>
    <row r="41" spans="2:16" x14ac:dyDescent="0.3">
      <c r="B41" s="258"/>
      <c r="C41" s="6" t="s">
        <v>85</v>
      </c>
      <c r="D41" s="268" t="s">
        <v>95</v>
      </c>
      <c r="E41" s="268"/>
      <c r="F41" s="268"/>
      <c r="G41" s="268"/>
      <c r="H41" s="268"/>
      <c r="I41" s="268"/>
      <c r="J41" s="268"/>
      <c r="K41" s="268"/>
      <c r="L41" s="29"/>
      <c r="M41" s="1"/>
      <c r="N41" s="34"/>
    </row>
    <row r="42" spans="2:16" x14ac:dyDescent="0.3">
      <c r="B42" s="258"/>
      <c r="C42" s="6" t="s">
        <v>19</v>
      </c>
      <c r="D42" s="268" t="s">
        <v>96</v>
      </c>
      <c r="E42" s="268"/>
      <c r="F42" s="268"/>
      <c r="G42" s="268"/>
      <c r="H42" s="268"/>
      <c r="I42" s="268"/>
      <c r="J42" s="268"/>
      <c r="K42" s="268"/>
      <c r="L42" s="1"/>
      <c r="M42" s="1"/>
      <c r="N42" s="34"/>
    </row>
    <row r="43" spans="2:16" x14ac:dyDescent="0.3">
      <c r="B43" s="258"/>
      <c r="C43" s="6" t="s">
        <v>20</v>
      </c>
      <c r="D43" s="268" t="s">
        <v>97</v>
      </c>
      <c r="E43" s="268"/>
      <c r="F43" s="268"/>
      <c r="G43" s="268"/>
      <c r="H43" s="268"/>
      <c r="I43" s="268"/>
      <c r="J43" s="268"/>
      <c r="K43" s="268"/>
      <c r="L43" s="29">
        <v>0.95</v>
      </c>
      <c r="M43" s="1"/>
      <c r="N43" s="34"/>
    </row>
    <row r="44" spans="2:16" x14ac:dyDescent="0.3">
      <c r="B44" s="258"/>
      <c r="C44" s="6" t="s">
        <v>79</v>
      </c>
      <c r="D44" s="239" t="s">
        <v>80</v>
      </c>
      <c r="E44" s="239"/>
      <c r="F44" s="239"/>
      <c r="G44" s="239"/>
      <c r="H44" s="239"/>
      <c r="I44" s="239"/>
      <c r="J44" s="239"/>
      <c r="K44" s="239"/>
      <c r="L44" s="29"/>
      <c r="M44" s="31">
        <v>0.32</v>
      </c>
      <c r="N44" s="34"/>
    </row>
    <row r="45" spans="2:16" x14ac:dyDescent="0.3">
      <c r="B45" s="258"/>
      <c r="C45" s="6" t="s">
        <v>81</v>
      </c>
      <c r="D45" s="239" t="s">
        <v>82</v>
      </c>
      <c r="E45" s="239"/>
      <c r="F45" s="239"/>
      <c r="G45" s="239"/>
      <c r="H45" s="239"/>
      <c r="I45" s="239"/>
      <c r="J45" s="239"/>
      <c r="K45" s="239"/>
      <c r="L45" s="29"/>
      <c r="M45" s="31">
        <v>0.04</v>
      </c>
      <c r="N45" s="33">
        <f>SUM(M44:M45)*L43</f>
        <v>0.34199999999999997</v>
      </c>
    </row>
    <row r="46" spans="2:16" x14ac:dyDescent="0.3">
      <c r="B46" s="265"/>
      <c r="C46" s="266"/>
      <c r="D46" s="266"/>
      <c r="E46" s="266"/>
      <c r="F46" s="266"/>
      <c r="G46" s="266"/>
      <c r="H46" s="266"/>
      <c r="I46" s="266"/>
      <c r="J46" s="266"/>
      <c r="K46" s="266"/>
      <c r="L46" s="266"/>
      <c r="M46" s="266"/>
      <c r="N46" s="267"/>
    </row>
    <row r="47" spans="2:16" ht="14.4" customHeight="1" x14ac:dyDescent="0.3">
      <c r="B47" s="258" t="s">
        <v>104</v>
      </c>
      <c r="C47" s="1"/>
      <c r="D47" s="270" t="s">
        <v>94</v>
      </c>
      <c r="E47" s="270"/>
      <c r="F47" s="270"/>
      <c r="G47" s="270"/>
      <c r="H47" s="270"/>
      <c r="I47" s="270"/>
      <c r="J47" s="270"/>
      <c r="K47" s="270"/>
      <c r="L47" s="1"/>
      <c r="M47" s="1"/>
      <c r="N47" s="34"/>
      <c r="P47" s="166"/>
    </row>
    <row r="48" spans="2:16" x14ac:dyDescent="0.3">
      <c r="B48" s="259"/>
      <c r="C48" s="6" t="s">
        <v>22</v>
      </c>
      <c r="D48" s="268" t="s">
        <v>98</v>
      </c>
      <c r="E48" s="268"/>
      <c r="F48" s="268"/>
      <c r="G48" s="268"/>
      <c r="H48" s="268"/>
      <c r="I48" s="268"/>
      <c r="J48" s="268"/>
      <c r="K48" s="268"/>
      <c r="L48" s="29">
        <v>1.3</v>
      </c>
      <c r="M48" s="1"/>
      <c r="N48" s="34"/>
    </row>
    <row r="49" spans="2:14" x14ac:dyDescent="0.3">
      <c r="B49" s="259"/>
      <c r="C49" s="6" t="s">
        <v>79</v>
      </c>
      <c r="D49" s="239" t="s">
        <v>80</v>
      </c>
      <c r="E49" s="239"/>
      <c r="F49" s="239"/>
      <c r="G49" s="239"/>
      <c r="H49" s="239"/>
      <c r="I49" s="239"/>
      <c r="J49" s="239"/>
      <c r="K49" s="239"/>
      <c r="L49" s="29"/>
      <c r="M49" s="31">
        <v>0.32</v>
      </c>
      <c r="N49" s="34"/>
    </row>
    <row r="50" spans="2:14" x14ac:dyDescent="0.3">
      <c r="B50" s="259"/>
      <c r="C50" s="6" t="s">
        <v>81</v>
      </c>
      <c r="D50" s="239" t="s">
        <v>82</v>
      </c>
      <c r="E50" s="239"/>
      <c r="F50" s="239"/>
      <c r="G50" s="239"/>
      <c r="H50" s="239"/>
      <c r="I50" s="239"/>
      <c r="J50" s="239"/>
      <c r="K50" s="239"/>
      <c r="L50" s="29"/>
      <c r="M50" s="31">
        <v>0.04</v>
      </c>
      <c r="N50" s="33">
        <f>SUM(M49:M50)*L48</f>
        <v>0.46799999999999997</v>
      </c>
    </row>
    <row r="51" spans="2:14" ht="15" thickBot="1" x14ac:dyDescent="0.35">
      <c r="B51" s="271"/>
      <c r="C51" s="272"/>
      <c r="D51" s="272"/>
      <c r="E51" s="272"/>
      <c r="F51" s="272"/>
      <c r="G51" s="272"/>
      <c r="H51" s="272"/>
      <c r="I51" s="272"/>
      <c r="J51" s="272"/>
      <c r="K51" s="272"/>
      <c r="L51" s="272"/>
      <c r="M51" s="272"/>
      <c r="N51" s="273"/>
    </row>
  </sheetData>
  <mergeCells count="57">
    <mergeCell ref="B51:N51"/>
    <mergeCell ref="D47:K47"/>
    <mergeCell ref="D48:K48"/>
    <mergeCell ref="D49:K49"/>
    <mergeCell ref="D50:K50"/>
    <mergeCell ref="B47:B50"/>
    <mergeCell ref="D45:K45"/>
    <mergeCell ref="B46:N46"/>
    <mergeCell ref="D31:K31"/>
    <mergeCell ref="D32:K32"/>
    <mergeCell ref="D33:K33"/>
    <mergeCell ref="D38:K38"/>
    <mergeCell ref="B40:B45"/>
    <mergeCell ref="B39:N39"/>
    <mergeCell ref="D40:K40"/>
    <mergeCell ref="D41:K41"/>
    <mergeCell ref="D42:K42"/>
    <mergeCell ref="D43:K43"/>
    <mergeCell ref="D44:K44"/>
    <mergeCell ref="B30:N30"/>
    <mergeCell ref="D37:K37"/>
    <mergeCell ref="D34:K34"/>
    <mergeCell ref="D35:K35"/>
    <mergeCell ref="D36:K36"/>
    <mergeCell ref="B31:B38"/>
    <mergeCell ref="B12:B15"/>
    <mergeCell ref="B17:B20"/>
    <mergeCell ref="B22:B24"/>
    <mergeCell ref="B26:B29"/>
    <mergeCell ref="B11:N11"/>
    <mergeCell ref="B16:N16"/>
    <mergeCell ref="D29:K29"/>
    <mergeCell ref="B21:N21"/>
    <mergeCell ref="B25:N25"/>
    <mergeCell ref="D24:K24"/>
    <mergeCell ref="D19:K19"/>
    <mergeCell ref="D20:K20"/>
    <mergeCell ref="D22:K22"/>
    <mergeCell ref="D23:K23"/>
    <mergeCell ref="D26:K26"/>
    <mergeCell ref="D27:K27"/>
    <mergeCell ref="B2:N2"/>
    <mergeCell ref="D28:K28"/>
    <mergeCell ref="D13:K13"/>
    <mergeCell ref="D12:K12"/>
    <mergeCell ref="D14:K14"/>
    <mergeCell ref="D15:K15"/>
    <mergeCell ref="D17:K17"/>
    <mergeCell ref="D18:K18"/>
    <mergeCell ref="B4:N4"/>
    <mergeCell ref="D7:K7"/>
    <mergeCell ref="D8:K8"/>
    <mergeCell ref="D9:K9"/>
    <mergeCell ref="B5:N5"/>
    <mergeCell ref="B7:B10"/>
    <mergeCell ref="D10:K10"/>
    <mergeCell ref="B6:K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001B-8ABB-4BF8-800E-7107F8BF74A4}">
  <dimension ref="A1:B22"/>
  <sheetViews>
    <sheetView workbookViewId="0">
      <selection activeCell="G10" sqref="G10"/>
    </sheetView>
  </sheetViews>
  <sheetFormatPr defaultRowHeight="14.4" x14ac:dyDescent="0.3"/>
  <cols>
    <col min="1" max="1" width="18.6640625" customWidth="1"/>
    <col min="2" max="2" width="73.6640625" customWidth="1"/>
  </cols>
  <sheetData>
    <row r="1" spans="1:2" ht="15" thickBot="1" x14ac:dyDescent="0.35">
      <c r="A1" t="s">
        <v>122</v>
      </c>
      <c r="B1" s="38" t="s">
        <v>109</v>
      </c>
    </row>
    <row r="2" spans="1:2" ht="15" thickBot="1" x14ac:dyDescent="0.35">
      <c r="A2" t="s">
        <v>122</v>
      </c>
      <c r="B2" s="38" t="s">
        <v>110</v>
      </c>
    </row>
    <row r="3" spans="1:2" ht="15" thickBot="1" x14ac:dyDescent="0.35">
      <c r="A3" t="s">
        <v>122</v>
      </c>
      <c r="B3" s="38" t="s">
        <v>125</v>
      </c>
    </row>
    <row r="4" spans="1:2" ht="15" thickBot="1" x14ac:dyDescent="0.35">
      <c r="A4" t="s">
        <v>122</v>
      </c>
      <c r="B4" s="38" t="s">
        <v>111</v>
      </c>
    </row>
    <row r="5" spans="1:2" ht="15" thickBot="1" x14ac:dyDescent="0.35">
      <c r="A5" t="s">
        <v>122</v>
      </c>
      <c r="B5" s="38" t="s">
        <v>112</v>
      </c>
    </row>
    <row r="6" spans="1:2" ht="15" thickBot="1" x14ac:dyDescent="0.35">
      <c r="A6" t="s">
        <v>122</v>
      </c>
      <c r="B6" s="38" t="s">
        <v>116</v>
      </c>
    </row>
    <row r="7" spans="1:2" ht="15" thickBot="1" x14ac:dyDescent="0.35">
      <c r="B7" s="38"/>
    </row>
    <row r="8" spans="1:2" ht="15" thickBot="1" x14ac:dyDescent="0.35">
      <c r="A8" t="s">
        <v>122</v>
      </c>
      <c r="B8" s="38" t="s">
        <v>113</v>
      </c>
    </row>
    <row r="9" spans="1:2" ht="15" thickBot="1" x14ac:dyDescent="0.35">
      <c r="A9" t="s">
        <v>122</v>
      </c>
      <c r="B9" s="38" t="s">
        <v>119</v>
      </c>
    </row>
    <row r="10" spans="1:2" ht="15" thickBot="1" x14ac:dyDescent="0.35">
      <c r="B10" s="38"/>
    </row>
    <row r="11" spans="1:2" ht="15" thickBot="1" x14ac:dyDescent="0.35">
      <c r="A11" t="s">
        <v>123</v>
      </c>
      <c r="B11" s="38" t="s">
        <v>126</v>
      </c>
    </row>
    <row r="12" spans="1:2" ht="15" thickBot="1" x14ac:dyDescent="0.35">
      <c r="A12" t="s">
        <v>123</v>
      </c>
      <c r="B12" s="38" t="s">
        <v>127</v>
      </c>
    </row>
    <row r="13" spans="1:2" ht="15" thickBot="1" x14ac:dyDescent="0.35">
      <c r="A13" t="s">
        <v>123</v>
      </c>
      <c r="B13" s="38" t="s">
        <v>128</v>
      </c>
    </row>
    <row r="14" spans="1:2" ht="15" thickBot="1" x14ac:dyDescent="0.35">
      <c r="A14" t="s">
        <v>123</v>
      </c>
      <c r="B14" s="38" t="s">
        <v>121</v>
      </c>
    </row>
    <row r="15" spans="1:2" ht="15" thickBot="1" x14ac:dyDescent="0.35">
      <c r="A15" t="s">
        <v>123</v>
      </c>
      <c r="B15" s="38" t="s">
        <v>129</v>
      </c>
    </row>
    <row r="16" spans="1:2" ht="15" thickBot="1" x14ac:dyDescent="0.35">
      <c r="A16" t="s">
        <v>124</v>
      </c>
      <c r="B16" s="38" t="s">
        <v>114</v>
      </c>
    </row>
    <row r="17" spans="2:2" ht="14.4" customHeight="1" thickBot="1" x14ac:dyDescent="0.35">
      <c r="B17" s="38" t="s">
        <v>115</v>
      </c>
    </row>
    <row r="18" spans="2:2" ht="15" thickBot="1" x14ac:dyDescent="0.35">
      <c r="B18" s="38"/>
    </row>
    <row r="19" spans="2:2" ht="15" thickBot="1" x14ac:dyDescent="0.35">
      <c r="B19" s="38" t="s">
        <v>117</v>
      </c>
    </row>
    <row r="20" spans="2:2" ht="15" thickBot="1" x14ac:dyDescent="0.35">
      <c r="B20" s="38" t="s">
        <v>118</v>
      </c>
    </row>
    <row r="22" spans="2:2" ht="15" thickBot="1" x14ac:dyDescent="0.35">
      <c r="B22" s="38" t="s">
        <v>120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2</vt:i4>
      </vt:variant>
    </vt:vector>
  </HeadingPairs>
  <TitlesOfParts>
    <vt:vector size="11" baseType="lpstr">
      <vt:lpstr>IDRICI</vt:lpstr>
      <vt:lpstr>PASSIVA</vt:lpstr>
      <vt:lpstr>ATTIVA</vt:lpstr>
      <vt:lpstr>IMPIANTI</vt:lpstr>
      <vt:lpstr>Tutti</vt:lpstr>
      <vt:lpstr>Tabella 1</vt:lpstr>
      <vt:lpstr>Tabella 2</vt:lpstr>
      <vt:lpstr>Tabella 3</vt:lpstr>
      <vt:lpstr>Foglio5</vt:lpstr>
      <vt:lpstr>'Tabella 1'!_Hlk134035875</vt:lpstr>
      <vt:lpstr>'Tabella 1'!_Hlk134038974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 Luraschi</cp:lastModifiedBy>
  <dcterms:created xsi:type="dcterms:W3CDTF">2023-05-08T19:24:38Z</dcterms:created>
  <dcterms:modified xsi:type="dcterms:W3CDTF">2024-01-22T17:19:30Z</dcterms:modified>
</cp:coreProperties>
</file>